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6年度更新\HPアップロード\"/>
    </mc:Choice>
  </mc:AlternateContent>
  <xr:revisionPtr revIDLastSave="0" documentId="13_ncr:1_{10ECA565-7937-4EDF-B507-F8CAE645A5D7}" xr6:coauthVersionLast="47" xr6:coauthVersionMax="47" xr10:uidLastSave="{00000000-0000-0000-0000-000000000000}"/>
  <bookViews>
    <workbookView xWindow="-120" yWindow="-120" windowWidth="29040" windowHeight="15720" tabRatio="789" xr2:uid="{00000000-000D-0000-FFFF-FFFF00000000}"/>
  </bookViews>
  <sheets>
    <sheet name="報告書（事業主控）" sheetId="1" r:id="rId1"/>
    <sheet name="報告書（提出用）" sheetId="2" r:id="rId2"/>
    <sheet name="記入例　" sheetId="12" r:id="rId3"/>
    <sheet name="保険料計算シート" sheetId="8" state="hidden" r:id="rId4"/>
    <sheet name="設定シート" sheetId="10" state="hidden" r:id="rId5"/>
  </sheets>
  <definedNames>
    <definedName name="_10月">'記入例　'!$BE$25:$BE$27</definedName>
    <definedName name="_11月">'記入例　'!$BE$26:$BE$27</definedName>
    <definedName name="_12月">'記入例　'!$BE$27</definedName>
    <definedName name="_1月">'記入例　'!$BE$16:$BE$27</definedName>
    <definedName name="_2月">'記入例　'!$BE$17:$BE$27</definedName>
    <definedName name="_3月">'記入例　'!$BE$18:$BE$27</definedName>
    <definedName name="_4月">'記入例　'!$BE$19:$BE$27</definedName>
    <definedName name="_5月">'記入例　'!$BE$20:$BE$27</definedName>
    <definedName name="_6月">'記入例　'!$BE$21:$BE$27</definedName>
    <definedName name="_7月">'記入例　'!$BE$22:$BE$27</definedName>
    <definedName name="_8月">'記入例　'!$BE$23:$BE$27</definedName>
    <definedName name="_9月">'記入例　'!$BE$24:$BE$27</definedName>
    <definedName name="_xlnm._FilterDatabase" localSheetId="3" hidden="1">保険料計算シート!#REF!</definedName>
    <definedName name="_xlnm.Print_Area" localSheetId="2">IF('記入例　'!$BJ$16="",'記入例　'!$A$1:$AU$41,'記入例　'!$A$1:INDEX('記入例　'!$AU:$AU,'記入例　'!$BJ$16*'記入例　'!$BJ$14))</definedName>
    <definedName name="_xlnm.Print_Area" localSheetId="3">保険料計算シート!$A$1:$A$31</definedName>
    <definedName name="_xlnm.Print_Area" localSheetId="0">'報告書（事業主控）'!$A$1:$AU$131</definedName>
    <definedName name="_xlnm.Print_Area" localSheetId="1">'報告書（提出用）'!$A$1:$FZ$124</definedName>
    <definedName name="可能">#REF!</definedName>
    <definedName name="概算年度" localSheetId="2">#REF!</definedName>
    <definedName name="概算年度">設定シート!$D$26</definedName>
    <definedName name="空白">'記入例　'!$BP$14</definedName>
    <definedName name="事業の期間・最小値" localSheetId="2">#REF!</definedName>
    <definedName name="事業の期間・最小値">設定シート!$D$20</definedName>
    <definedName name="事業の期間・最大値" localSheetId="2">#REF!</definedName>
    <definedName name="事業の期間・最大値">設定シート!$D$21</definedName>
    <definedName name="事業の種類" localSheetId="2">#REF!</definedName>
    <definedName name="事業の種類">設定シート!$R$45:$R$53</definedName>
    <definedName name="事業の種類空">設定シート!$T$47</definedName>
    <definedName name="事業の種類控除" localSheetId="2">#REF!</definedName>
    <definedName name="事業の種類控除">設定シート!$T$51:$T$51</definedName>
    <definedName name="対象年1_3月">'記入例　'!$BD$16:$BD$18</definedName>
    <definedName name="対象年2_3月">'記入例　'!$BD$17:$BD$18</definedName>
    <definedName name="対象年3月">'記入例　'!$BD$18</definedName>
    <definedName name="賃金算定基準" localSheetId="2">#REF!</definedName>
    <definedName name="賃金算定基準">設定シート!$D$61:$D$62</definedName>
    <definedName name="平31_1">'記入例　'!$BE$16:$BE$19</definedName>
    <definedName name="平31_2">'記入例　'!$BE$17:$BE$19</definedName>
    <definedName name="平31_3">'記入例　'!$BE$18:$BE$19</definedName>
    <definedName name="平31_4">'記入例　'!$BE$19</definedName>
    <definedName name="労務比率" localSheetId="2">#REF!</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0" i="2" l="1"/>
  <c r="B16" i="2"/>
  <c r="AH19" i="12" l="1"/>
  <c r="AH17" i="12"/>
  <c r="AN81" i="12"/>
  <c r="AD81" i="12"/>
  <c r="BA78" i="12"/>
  <c r="AZ77" i="12"/>
  <c r="AY77" i="12"/>
  <c r="BL77" i="12" s="1"/>
  <c r="BM77" i="12" s="1"/>
  <c r="BU76" i="12"/>
  <c r="BT76" i="12"/>
  <c r="BS76" i="12"/>
  <c r="BV76" i="12" s="1"/>
  <c r="BR76" i="12"/>
  <c r="BQ76" i="12"/>
  <c r="BP76" i="12"/>
  <c r="BO76" i="12"/>
  <c r="BA76" i="12"/>
  <c r="AW76" i="12"/>
  <c r="AV76" i="12"/>
  <c r="AX76" i="12" s="1"/>
  <c r="AY75" i="12"/>
  <c r="BV74" i="12"/>
  <c r="BU74" i="12"/>
  <c r="BT74" i="12"/>
  <c r="BS74" i="12"/>
  <c r="BO74" i="12"/>
  <c r="BR74" i="12" s="1"/>
  <c r="BA74" i="12"/>
  <c r="AV74" i="12"/>
  <c r="AW74" i="12" s="1"/>
  <c r="AZ73" i="12"/>
  <c r="AY73" i="12"/>
  <c r="BL73" i="12" s="1"/>
  <c r="BM73" i="12" s="1"/>
  <c r="BU72" i="12"/>
  <c r="BT72" i="12"/>
  <c r="BS72" i="12"/>
  <c r="BV72" i="12" s="1"/>
  <c r="BR72" i="12"/>
  <c r="BQ72" i="12"/>
  <c r="BP72" i="12"/>
  <c r="BO72" i="12"/>
  <c r="BA72" i="12"/>
  <c r="AW72" i="12"/>
  <c r="AV72" i="12"/>
  <c r="AX72" i="12" s="1"/>
  <c r="AY71" i="12"/>
  <c r="BV70" i="12"/>
  <c r="BU70" i="12"/>
  <c r="BT70" i="12"/>
  <c r="BS70" i="12"/>
  <c r="BO70" i="12"/>
  <c r="BR70" i="12" s="1"/>
  <c r="BA70" i="12"/>
  <c r="AV70" i="12"/>
  <c r="AZ71" i="12" s="1"/>
  <c r="AZ69" i="12"/>
  <c r="AY69" i="12"/>
  <c r="BL69" i="12" s="1"/>
  <c r="BM69" i="12" s="1"/>
  <c r="BU68" i="12"/>
  <c r="BT68" i="12"/>
  <c r="BS68" i="12"/>
  <c r="BV68" i="12" s="1"/>
  <c r="BR68" i="12"/>
  <c r="BQ68" i="12"/>
  <c r="BP68" i="12"/>
  <c r="BO68" i="12"/>
  <c r="BA68" i="12"/>
  <c r="AW68" i="12"/>
  <c r="AV68" i="12"/>
  <c r="AX68" i="12" s="1"/>
  <c r="AY67" i="12"/>
  <c r="BV66" i="12"/>
  <c r="BU66" i="12"/>
  <c r="BT66" i="12"/>
  <c r="BS66" i="12"/>
  <c r="BO66" i="12"/>
  <c r="BR66" i="12" s="1"/>
  <c r="BA66" i="12"/>
  <c r="AV66" i="12"/>
  <c r="AX66" i="12" s="1"/>
  <c r="AZ65" i="12"/>
  <c r="AY65" i="12"/>
  <c r="BL65" i="12" s="1"/>
  <c r="BM65" i="12" s="1"/>
  <c r="BU64" i="12"/>
  <c r="BT64" i="12"/>
  <c r="BS64" i="12"/>
  <c r="BV64" i="12" s="1"/>
  <c r="BR64" i="12"/>
  <c r="BQ64" i="12"/>
  <c r="BP64" i="12"/>
  <c r="BO64" i="12"/>
  <c r="BA64" i="12"/>
  <c r="AW64" i="12"/>
  <c r="AV64" i="12"/>
  <c r="AX64" i="12" s="1"/>
  <c r="AY63" i="12"/>
  <c r="BB63" i="12" s="1"/>
  <c r="BV62" i="12"/>
  <c r="BU62" i="12"/>
  <c r="BT62" i="12"/>
  <c r="BS62" i="12"/>
  <c r="BO62" i="12"/>
  <c r="BR62" i="12" s="1"/>
  <c r="BA62" i="12"/>
  <c r="AV62" i="12"/>
  <c r="AX62" i="12" s="1"/>
  <c r="AY61" i="12"/>
  <c r="BU60" i="12"/>
  <c r="BT60" i="12"/>
  <c r="BS60" i="12"/>
  <c r="BV60" i="12" s="1"/>
  <c r="BR60" i="12"/>
  <c r="BQ60" i="12"/>
  <c r="BP60" i="12"/>
  <c r="BO60" i="12"/>
  <c r="BA60" i="12"/>
  <c r="AV60" i="12"/>
  <c r="AX60" i="12" s="1"/>
  <c r="AN29" i="12"/>
  <c r="AD29" i="12"/>
  <c r="BB25" i="12"/>
  <c r="AY25" i="12"/>
  <c r="BU24" i="12"/>
  <c r="BT24" i="12"/>
  <c r="BS24" i="12"/>
  <c r="BV24" i="12" s="1"/>
  <c r="BO24" i="12"/>
  <c r="BP24" i="12" s="1"/>
  <c r="BA24" i="12"/>
  <c r="AV24" i="12"/>
  <c r="AX24" i="12" s="1"/>
  <c r="BB23" i="12"/>
  <c r="AY23" i="12"/>
  <c r="BU22" i="12"/>
  <c r="BT22" i="12"/>
  <c r="BS22" i="12"/>
  <c r="BV22" i="12" s="1"/>
  <c r="BO22" i="12"/>
  <c r="BR22" i="12" s="1"/>
  <c r="BA22" i="12"/>
  <c r="AV22" i="12"/>
  <c r="AX22" i="12" s="1"/>
  <c r="BB21" i="12"/>
  <c r="AY21" i="12"/>
  <c r="BU20" i="12"/>
  <c r="BT20" i="12"/>
  <c r="BS20" i="12"/>
  <c r="BV20" i="12" s="1"/>
  <c r="BO20" i="12"/>
  <c r="BP20" i="12" s="1"/>
  <c r="BA20" i="12"/>
  <c r="AV20" i="12"/>
  <c r="AX20" i="12" s="1"/>
  <c r="BG19" i="12"/>
  <c r="AY19" i="12"/>
  <c r="BB19" i="12" s="1"/>
  <c r="BU18" i="12"/>
  <c r="BT18" i="12"/>
  <c r="BS18" i="12"/>
  <c r="BV18" i="12" s="1"/>
  <c r="BO18" i="12"/>
  <c r="BP18" i="12" s="1"/>
  <c r="BH18" i="12"/>
  <c r="BG18" i="12"/>
  <c r="BA18" i="12"/>
  <c r="AV18" i="12"/>
  <c r="AX18" i="12" s="1"/>
  <c r="BH17" i="12"/>
  <c r="AY17" i="12"/>
  <c r="BU16" i="12"/>
  <c r="BT16" i="12"/>
  <c r="BS16" i="12"/>
  <c r="BV16" i="12" s="1"/>
  <c r="BO16" i="12"/>
  <c r="BR16" i="12" s="1"/>
  <c r="BA16" i="12"/>
  <c r="BA26" i="12" s="1"/>
  <c r="AV16" i="12"/>
  <c r="AZ17" i="12" s="1"/>
  <c r="BI18" i="12"/>
  <c r="BI17" i="12"/>
  <c r="BI16" i="12"/>
  <c r="AW60" i="12" l="1"/>
  <c r="AZ61" i="12"/>
  <c r="BC61" i="12" s="1"/>
  <c r="AY27" i="12"/>
  <c r="BB17" i="12"/>
  <c r="BB26" i="12" s="1"/>
  <c r="BB27" i="12" s="1"/>
  <c r="AX16" i="12"/>
  <c r="AW16" i="12"/>
  <c r="BL17" i="12"/>
  <c r="BC71" i="12"/>
  <c r="BL67" i="12"/>
  <c r="BM67" i="12" s="1"/>
  <c r="BM17" i="12"/>
  <c r="AW62" i="12"/>
  <c r="AW66" i="12"/>
  <c r="AZ67" i="12"/>
  <c r="BB75" i="12"/>
  <c r="BP22" i="12"/>
  <c r="AZ19" i="12"/>
  <c r="BG20" i="12"/>
  <c r="AZ21" i="12"/>
  <c r="AZ23" i="12"/>
  <c r="AZ25" i="12"/>
  <c r="AZ63" i="12"/>
  <c r="AZ80" i="12" s="1"/>
  <c r="BC17" i="12"/>
  <c r="BB67" i="12"/>
  <c r="AX74" i="12"/>
  <c r="BH19" i="12"/>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BC67" i="12"/>
  <c r="BP16" i="12"/>
  <c r="BQ18" i="12"/>
  <c r="BQ20" i="12"/>
  <c r="BQ22" i="12"/>
  <c r="BQ24" i="12"/>
  <c r="BL63" i="12"/>
  <c r="BM63" i="12" s="1"/>
  <c r="BL71" i="12"/>
  <c r="BM71" i="12" s="1"/>
  <c r="BQ16" i="12"/>
  <c r="BR18" i="12"/>
  <c r="BR20" i="12"/>
  <c r="BR24" i="12"/>
  <c r="BP62" i="12"/>
  <c r="BP66" i="12"/>
  <c r="BP70" i="12"/>
  <c r="BP74" i="12"/>
  <c r="AY79" i="12"/>
  <c r="AW70" i="12"/>
  <c r="BQ62" i="12"/>
  <c r="BQ66" i="12"/>
  <c r="BQ70" i="12"/>
  <c r="BQ74" i="12"/>
  <c r="AX70" i="12"/>
  <c r="AZ75" i="12"/>
  <c r="BC75" i="12" s="1"/>
  <c r="BC63" i="12"/>
  <c r="AW18" i="12"/>
  <c r="AW20" i="12"/>
  <c r="AW22" i="12"/>
  <c r="AW24" i="12"/>
  <c r="BB61" i="12"/>
  <c r="BB65" i="12"/>
  <c r="BB69" i="12"/>
  <c r="BB73" i="12"/>
  <c r="BB77" i="12"/>
  <c r="BC65" i="12"/>
  <c r="BC69" i="12"/>
  <c r="BC73" i="12"/>
  <c r="BC77" i="12"/>
  <c r="BB71" i="12"/>
  <c r="BI19" i="12"/>
  <c r="BL61" i="12" l="1"/>
  <c r="BM61" i="12" s="1"/>
  <c r="AZ28" i="12"/>
  <c r="BB78" i="12"/>
  <c r="BB79" i="12" s="1"/>
  <c r="BL25" i="12"/>
  <c r="BM25" i="12" s="1"/>
  <c r="BC25" i="12"/>
  <c r="BL23" i="12"/>
  <c r="BM23" i="12" s="1"/>
  <c r="BC23" i="12"/>
  <c r="BL75" i="12"/>
  <c r="BM75" i="12" s="1"/>
  <c r="BM78" i="12" s="1"/>
  <c r="BC21" i="12"/>
  <c r="BL21" i="12"/>
  <c r="BM21" i="12" s="1"/>
  <c r="BG21" i="12"/>
  <c r="BL19" i="12"/>
  <c r="BC19" i="12"/>
  <c r="G34" i="10"/>
  <c r="O34" i="10"/>
  <c r="O35" i="10" s="1"/>
  <c r="O36" i="10" s="1"/>
  <c r="M35" i="10"/>
  <c r="M36" i="10" s="1"/>
  <c r="K34" i="10"/>
  <c r="K35" i="10" s="1"/>
  <c r="K36" i="10" s="1"/>
  <c r="I35" i="10"/>
  <c r="I36" i="10" s="1"/>
  <c r="G35" i="10"/>
  <c r="G36" i="10" s="1"/>
  <c r="E35" i="10"/>
  <c r="E36" i="10" s="1"/>
  <c r="C35" i="10"/>
  <c r="C36" i="10" s="1"/>
  <c r="BI20" i="12"/>
  <c r="BG22" i="12" l="1"/>
  <c r="BL78" i="12"/>
  <c r="BC78" i="12" s="1"/>
  <c r="BC80" i="12" s="1"/>
  <c r="BM19" i="12"/>
  <c r="BM26" i="12" s="1"/>
  <c r="BL26" i="12"/>
  <c r="BC26" i="12" s="1"/>
  <c r="BC28" i="12" s="1"/>
  <c r="I39" i="10"/>
  <c r="G39" i="10"/>
  <c r="K39" i="10"/>
  <c r="M39" i="10"/>
  <c r="BI21" i="12"/>
  <c r="BG23" i="12" l="1"/>
  <c r="R52" i="10"/>
  <c r="T52" i="10"/>
  <c r="T51" i="10"/>
  <c r="AV117" i="1"/>
  <c r="AV115" i="1"/>
  <c r="AV113" i="1"/>
  <c r="AV111" i="1"/>
  <c r="AV109" i="1"/>
  <c r="AV107" i="1"/>
  <c r="AV105" i="1"/>
  <c r="AV103" i="1"/>
  <c r="AV101" i="1"/>
  <c r="AV76" i="1"/>
  <c r="AV24" i="1"/>
  <c r="AV22" i="1"/>
  <c r="AV20" i="1"/>
  <c r="AV18" i="1"/>
  <c r="AV16" i="1"/>
  <c r="AX16" i="1" s="1"/>
  <c r="AV60" i="1"/>
  <c r="AV62" i="1"/>
  <c r="AV64" i="1"/>
  <c r="AV66" i="1"/>
  <c r="AV68" i="1"/>
  <c r="AV70" i="1"/>
  <c r="AV72" i="1"/>
  <c r="AV74" i="1"/>
  <c r="BI22" i="12"/>
  <c r="BG24" i="12" l="1"/>
  <c r="AL118" i="1"/>
  <c r="AL116" i="1"/>
  <c r="AL114" i="1"/>
  <c r="AL112" i="1"/>
  <c r="AL110" i="1"/>
  <c r="AL106" i="1"/>
  <c r="AL104" i="1"/>
  <c r="AL102" i="1"/>
  <c r="AL77" i="1"/>
  <c r="BI23" i="12"/>
  <c r="BG25" i="12" l="1"/>
  <c r="BA117" i="1"/>
  <c r="BA115" i="1"/>
  <c r="BA113" i="1"/>
  <c r="BA111" i="1"/>
  <c r="BA109" i="1"/>
  <c r="BA107" i="1"/>
  <c r="BA105" i="1"/>
  <c r="BA103" i="1"/>
  <c r="BA101" i="1"/>
  <c r="BI24" i="12"/>
  <c r="BG26" i="12" l="1"/>
  <c r="BA119" i="1"/>
  <c r="BA76" i="1"/>
  <c r="BA74" i="1"/>
  <c r="BA72" i="1"/>
  <c r="BA70" i="1"/>
  <c r="BA68" i="1"/>
  <c r="BA66" i="1"/>
  <c r="BA64" i="1"/>
  <c r="BA62" i="1"/>
  <c r="BA60" i="1"/>
  <c r="BA24" i="1"/>
  <c r="BA22" i="1"/>
  <c r="BA20" i="1"/>
  <c r="BA18" i="1"/>
  <c r="BA16" i="1"/>
  <c r="BI16" i="1"/>
  <c r="BI25" i="12"/>
  <c r="BG27" i="12" l="1"/>
  <c r="BA78" i="1"/>
  <c r="BA26" i="1"/>
  <c r="G84" i="10"/>
  <c r="G85" i="10" s="1"/>
  <c r="I84" i="10"/>
  <c r="I85" i="10" s="1"/>
  <c r="E84" i="10"/>
  <c r="E85" i="10" s="1"/>
  <c r="C84" i="10"/>
  <c r="C85" i="10" s="1"/>
  <c r="BI26" i="12"/>
  <c r="BG28" i="12" l="1"/>
  <c r="E78" i="10"/>
  <c r="I78" i="10"/>
  <c r="C78" i="10"/>
  <c r="AD120" i="1"/>
  <c r="Z120" i="1"/>
  <c r="AN119" i="1"/>
  <c r="AD79" i="1"/>
  <c r="Z79" i="1"/>
  <c r="AN78" i="1"/>
  <c r="Z27" i="1"/>
  <c r="AD27" i="1"/>
  <c r="AN26" i="1"/>
  <c r="BI27" i="12"/>
  <c r="BG29" i="12" l="1"/>
  <c r="AD120" i="2"/>
  <c r="Z79" i="2"/>
  <c r="AD79" i="2"/>
  <c r="Z120" i="2"/>
  <c r="AD27" i="2"/>
  <c r="Z27" i="2"/>
  <c r="BH17" i="1"/>
  <c r="BI28" i="12"/>
  <c r="BG30" i="12" l="1"/>
  <c r="BH18" i="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29" i="12"/>
  <c r="BI17" i="1"/>
  <c r="BG31" i="12" l="1"/>
  <c r="BG20" i="1"/>
  <c r="BI30" i="12"/>
  <c r="BI19" i="1"/>
  <c r="BI18" i="1"/>
  <c r="BG32" i="12" l="1"/>
  <c r="BG21" i="1"/>
  <c r="BI20" i="1"/>
  <c r="BI31" i="12"/>
  <c r="BG33" i="12" l="1"/>
  <c r="BG22" i="1"/>
  <c r="BI32" i="12"/>
  <c r="BI21" i="1"/>
  <c r="BG34" i="12" l="1"/>
  <c r="AX18" i="1"/>
  <c r="BG23" i="1"/>
  <c r="M19" i="8"/>
  <c r="R16" i="8"/>
  <c r="O19" i="8"/>
  <c r="G14" i="10"/>
  <c r="G68" i="10" s="1"/>
  <c r="R53" i="10"/>
  <c r="R51" i="10"/>
  <c r="R50" i="10"/>
  <c r="R49" i="10"/>
  <c r="R48" i="10"/>
  <c r="R47" i="10"/>
  <c r="R46" i="10"/>
  <c r="R45" i="10"/>
  <c r="I14" i="10"/>
  <c r="I68" i="10" s="1"/>
  <c r="E14" i="10"/>
  <c r="E15" i="10" s="1"/>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G50" i="8" s="1"/>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33" i="12"/>
  <c r="BI22" i="1"/>
  <c r="BG35" i="12" l="1"/>
  <c r="H50" i="8"/>
  <c r="R54" i="2"/>
  <c r="AZ118" i="1"/>
  <c r="BL118" i="1" s="1"/>
  <c r="BM118" i="1" s="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C15" i="10"/>
  <c r="AW16" i="1" s="1"/>
  <c r="F50" i="8" s="1"/>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34" i="12"/>
  <c r="BI23" i="1"/>
  <c r="BG36" i="12" l="1"/>
  <c r="R235" i="8"/>
  <c r="N235" i="8" s="1"/>
  <c r="L148" i="8"/>
  <c r="R98" i="8"/>
  <c r="N98" i="8" s="1"/>
  <c r="O98" i="8" s="1"/>
  <c r="R268" i="8"/>
  <c r="N268" i="8" s="1"/>
  <c r="L294" i="8"/>
  <c r="M294" i="8" s="1"/>
  <c r="R313" i="8"/>
  <c r="G128" i="8"/>
  <c r="L128" i="8" s="1"/>
  <c r="M128" i="8" s="1"/>
  <c r="G176" i="8"/>
  <c r="L176" i="8" s="1"/>
  <c r="M176" i="8" s="1"/>
  <c r="G151" i="8"/>
  <c r="L151" i="8" s="1"/>
  <c r="M151" i="8" s="1"/>
  <c r="G149" i="8"/>
  <c r="L149" i="8" s="1"/>
  <c r="M149" i="8" s="1"/>
  <c r="G138" i="8"/>
  <c r="L138" i="8" s="1"/>
  <c r="M138" i="8" s="1"/>
  <c r="G123" i="8"/>
  <c r="L123" i="8" s="1"/>
  <c r="M123" i="8" s="1"/>
  <c r="G111" i="8"/>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O240" i="8" s="1"/>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N292" i="8" s="1"/>
  <c r="O292" i="8" s="1"/>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L209" i="8" s="1"/>
  <c r="M209" i="8" s="1"/>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L17"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61"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L50" i="8"/>
  <c r="H52" i="8"/>
  <c r="G52" i="8"/>
  <c r="L52" i="8" s="1"/>
  <c r="M218" i="8"/>
  <c r="M148" i="8"/>
  <c r="V26" i="1"/>
  <c r="AH26" i="2"/>
  <c r="AH119" i="2"/>
  <c r="AH78" i="2"/>
  <c r="BI35" i="12"/>
  <c r="BI24" i="1"/>
  <c r="BG37" i="12" l="1"/>
  <c r="F59" i="8"/>
  <c r="O200" i="8"/>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M100" i="8"/>
  <c r="F305" i="8"/>
  <c r="F261" i="8"/>
  <c r="M55" i="8"/>
  <c r="M219" i="8"/>
  <c r="M136" i="8"/>
  <c r="M227" i="8"/>
  <c r="M64" i="8"/>
  <c r="BG26" i="1"/>
  <c r="M52" i="8"/>
  <c r="M51" i="8"/>
  <c r="V26" i="2"/>
  <c r="V119" i="2"/>
  <c r="V78" i="2"/>
  <c r="F54" i="8"/>
  <c r="BI36" i="12"/>
  <c r="BI25" i="1"/>
  <c r="P199" i="8" l="1"/>
  <c r="Q199" i="8" s="1"/>
  <c r="BG38" i="12"/>
  <c r="C17" i="8"/>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BI37" i="12"/>
  <c r="BG39" i="12" l="1"/>
  <c r="Q50" i="8"/>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BI38" i="12"/>
  <c r="BG40" i="12" l="1"/>
  <c r="H25" i="8"/>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39" i="12"/>
  <c r="BI28" i="1"/>
  <c r="BG41" i="12" l="1"/>
  <c r="AN122" i="1"/>
  <c r="AN122" i="2" s="1"/>
  <c r="AN121" i="2"/>
  <c r="AN120" i="2"/>
  <c r="AN79" i="1"/>
  <c r="AN80" i="2"/>
  <c r="AN28" i="2"/>
  <c r="BG30" i="1"/>
  <c r="AN26" i="2"/>
  <c r="BI29" i="1"/>
  <c r="BI40" i="12"/>
  <c r="BG42" i="12" l="1"/>
  <c r="AN81" i="1"/>
  <c r="AN79" i="2"/>
  <c r="BG31" i="1"/>
  <c r="AN29" i="2"/>
  <c r="M6" i="8"/>
  <c r="M10" i="8"/>
  <c r="BI30" i="1"/>
  <c r="BI41" i="12"/>
  <c r="BG43" i="12" l="1"/>
  <c r="AN81" i="2"/>
  <c r="BG32" i="1"/>
  <c r="O10" i="8"/>
  <c r="Q22" i="8"/>
  <c r="M5" i="8"/>
  <c r="M14" i="8"/>
  <c r="M13" i="8" s="1"/>
  <c r="BI31" i="1"/>
  <c r="BI42" i="12"/>
  <c r="BG44" i="12" l="1"/>
  <c r="BG33" i="1"/>
  <c r="AA29" i="8"/>
  <c r="AA10" i="8"/>
  <c r="BI43" i="12"/>
  <c r="BI32" i="1"/>
  <c r="BG45" i="12" l="1"/>
  <c r="BG34" i="1"/>
  <c r="BI44" i="12"/>
  <c r="BI33" i="1"/>
  <c r="BI45" i="12"/>
  <c r="BJ16" i="12" l="1"/>
  <c r="BG35" i="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user03</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平成24年3月31日以前に開始した工事については、労務費率が正しく表示されませんので、当該日以前の工事分については、本ファイルでの作成対象外となります。</t>
        </r>
      </text>
    </comment>
    <comment ref="B16" authorId="2" shapeId="0" xr:uid="{C7CE7D59-D2B4-4422-BD63-45957D496497}">
      <text>
        <r>
          <rPr>
            <b/>
            <sz val="9"/>
            <color indexed="81"/>
            <rFont val="MS P ゴシック"/>
            <family val="3"/>
            <charset val="128"/>
          </rPr>
          <t>元請工事</t>
        </r>
        <r>
          <rPr>
            <sz val="9"/>
            <color indexed="81"/>
            <rFont val="MS P ゴシック"/>
            <family val="3"/>
            <charset val="128"/>
          </rPr>
          <t>のみ記入</t>
        </r>
      </text>
    </comment>
    <comment ref="O16" authorId="1" shapeId="0" xr:uid="{00000000-0006-0000-0000-000003000000}">
      <text>
        <r>
          <rPr>
            <sz val="9"/>
            <color indexed="81"/>
            <rFont val="ＭＳ Ｐ明朝"/>
            <family val="1"/>
            <charset val="128"/>
          </rPr>
          <t>・</t>
        </r>
        <r>
          <rPr>
            <b/>
            <sz val="9"/>
            <color indexed="81"/>
            <rFont val="ＭＳ Ｐ明朝"/>
            <family val="1"/>
            <charset val="128"/>
          </rPr>
          <t>和暦</t>
        </r>
        <r>
          <rPr>
            <sz val="9"/>
            <color indexed="81"/>
            <rFont val="ＭＳ Ｐ明朝"/>
            <family val="1"/>
            <charset val="128"/>
          </rPr>
          <t>で記入してください。
・</t>
        </r>
        <r>
          <rPr>
            <b/>
            <sz val="9"/>
            <color indexed="81"/>
            <rFont val="ＭＳ Ｐ明朝"/>
            <family val="1"/>
            <charset val="128"/>
          </rPr>
          <t>令和7年度(7.4.1～8.3.31)に終了した工事</t>
        </r>
        <r>
          <rPr>
            <sz val="9"/>
            <color indexed="81"/>
            <rFont val="ＭＳ Ｐ明朝"/>
            <family val="1"/>
            <charset val="128"/>
          </rPr>
          <t>を記入します。
記入例)　</t>
        </r>
        <r>
          <rPr>
            <b/>
            <sz val="9"/>
            <color indexed="81"/>
            <rFont val="ＭＳ Ｐ明朝"/>
            <family val="1"/>
            <charset val="128"/>
          </rPr>
          <t>7</t>
        </r>
        <r>
          <rPr>
            <sz val="9"/>
            <color indexed="81"/>
            <rFont val="ＭＳ Ｐ明朝"/>
            <family val="1"/>
            <charset val="128"/>
          </rPr>
          <t>年</t>
        </r>
        <r>
          <rPr>
            <b/>
            <sz val="9"/>
            <color indexed="81"/>
            <rFont val="ＭＳ Ｐ明朝"/>
            <family val="1"/>
            <charset val="128"/>
          </rPr>
          <t>4</t>
        </r>
        <r>
          <rPr>
            <sz val="9"/>
            <color indexed="81"/>
            <rFont val="ＭＳ Ｐ明朝"/>
            <family val="1"/>
            <charset val="128"/>
          </rPr>
          <t>月</t>
        </r>
        <r>
          <rPr>
            <b/>
            <sz val="9"/>
            <color indexed="81"/>
            <rFont val="ＭＳ Ｐ明朝"/>
            <family val="1"/>
            <charset val="128"/>
          </rPr>
          <t>1</t>
        </r>
        <r>
          <rPr>
            <sz val="9"/>
            <color indexed="81"/>
            <rFont val="ＭＳ Ｐ明朝"/>
            <family val="1"/>
            <charset val="128"/>
          </rPr>
          <t>日から
　　　　　</t>
        </r>
        <r>
          <rPr>
            <b/>
            <sz val="9"/>
            <color indexed="81"/>
            <rFont val="ＭＳ Ｐ明朝"/>
            <family val="1"/>
            <charset val="128"/>
          </rPr>
          <t>　8</t>
        </r>
        <r>
          <rPr>
            <sz val="9"/>
            <color indexed="81"/>
            <rFont val="ＭＳ Ｐ明朝"/>
            <family val="1"/>
            <charset val="128"/>
          </rPr>
          <t>年</t>
        </r>
        <r>
          <rPr>
            <b/>
            <sz val="9"/>
            <color indexed="81"/>
            <rFont val="ＭＳ Ｐ明朝"/>
            <family val="1"/>
            <charset val="128"/>
          </rPr>
          <t>3</t>
        </r>
        <r>
          <rPr>
            <sz val="9"/>
            <color indexed="81"/>
            <rFont val="ＭＳ Ｐ明朝"/>
            <family val="1"/>
            <charset val="128"/>
          </rPr>
          <t>月</t>
        </r>
        <r>
          <rPr>
            <b/>
            <sz val="9"/>
            <color indexed="81"/>
            <rFont val="ＭＳ Ｐ明朝"/>
            <family val="1"/>
            <charset val="128"/>
          </rPr>
          <t>31</t>
        </r>
        <r>
          <rPr>
            <sz val="9"/>
            <color indexed="81"/>
            <rFont val="ＭＳ Ｐ明朝"/>
            <family val="1"/>
            <charset val="128"/>
          </rPr>
          <t>日まで</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請負金額</t>
        </r>
        <r>
          <rPr>
            <b/>
            <sz val="9"/>
            <color indexed="81"/>
            <rFont val="ＭＳ Ｐ明朝"/>
            <family val="1"/>
            <charset val="128"/>
          </rPr>
          <t>(税抜き)</t>
        </r>
        <r>
          <rPr>
            <sz val="9"/>
            <color indexed="81"/>
            <rFont val="ＭＳ Ｐ明朝"/>
            <family val="1"/>
            <charset val="128"/>
          </rPr>
          <t>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<sst xmlns="http://schemas.openxmlformats.org/spreadsheetml/2006/main" count="1113" uniqueCount="288">
  <si>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</si>
  <si>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</si>
  <si>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</si>
  <si>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</si>
  <si>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</si>
  <si>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</si>
  <si>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</si>
  <si>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</si>
  <si>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</si>
  <si>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</si>
  <si>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</si>
  <si>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</si>
  <si>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</si>
  <si>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</si>
  <si>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</si>
  <si>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</si>
  <si>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</si>
  <si>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</si>
  <si>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</si>
  <si>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</si>
  <si>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</si>
  <si>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</si>
  <si>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</si>
  <si>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</si>
  <si>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</si>
  <si>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</si>
  <si>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</si>
  <si>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</si>
  <si>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</si>
  <si>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</si>
  <si>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</si>
  <si>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</si>
  <si>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</si>
  <si>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</si>
  <si>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</si>
  <si>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</si>
  <si>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</si>
  <si>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</si>
  <si>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</si>
  <si>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</si>
  <si>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</si>
  <si>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</si>
  <si>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</si>
  <si>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</si>
  <si>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</si>
  <si>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</si>
  <si>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</si>
  <si>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</si>
  <si>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</si>
  <si>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</si>
  <si>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</si>
  <si>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</si>
  <si>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</si>
  <si>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</si>
  <si>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</si>
  <si>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</si>
  <si>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</si>
  <si>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</si>
  <si>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</si>
  <si>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</si>
  <si>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</si>
  <si>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</si>
  <si>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</si>
  <si>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</si>
  <si>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</si>
  <si>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</si>
  <si>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</si>
  <si>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</si>
  <si>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</si>
  <si>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</si>
  <si>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</si>
  <si>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</si>
  <si>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</si>
  <si>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</si>
  <si>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</si>
  <si>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</si>
  <si>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</si>
  <si>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</si>
  <si>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</si>
  <si>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</si>
  <si>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</si>
  <si>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</si>
  <si>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</si>
  <si>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</si>
  <si>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</si>
  <si>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</si>
  <si>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</si>
  <si>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</si>
  <si>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</si>
  <si>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</si>
  <si>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</si>
  <si>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</si>
  <si>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</si>
  <si>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</si>
  <si>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</si>
  <si>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</si>
  <si>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</si>
  <si>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</si>
  <si>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</si>
  <si>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</si>
  <si>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</si>
  <si>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</si>
  <si>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</si>
  <si>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</si>
  <si>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</si>
  <si>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</si>
  <si>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</si>
  <si>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</si>
  <si>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</si>
  <si>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</si>
  <si>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</si>
  <si>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</si>
  <si>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</si>
  <si>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</si>
  <si>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</si>
  <si>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</si>
  <si>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</si>
  <si>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</si>
  <si>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</si>
  <si>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</si>
  <si>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</si>
  <si>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</si>
  <si>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</si>
  <si>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</si>
  <si>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</si>
  <si>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</si>
  <si>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</si>
  <si>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</si>
  <si>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</si>
  <si>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</si>
  <si>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</si>
  <si>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</si>
  <si>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</si>
  <si>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</si>
  <si>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</si>
  <si>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</si>
  <si>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</si>
  <si>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</si>
  <si>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</si>
  <si>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</si>
  <si>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</si>
  <si>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</si>
  <si>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</si>
  <si>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</si>
  <si>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</si>
  <si>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</si>
  <si>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</si>
  <si>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</si>
  <si>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</si>
  <si>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</si>
  <si>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</si>
  <si>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</si>
  <si>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</si>
  <si>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</si>
  <si>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</si>
  <si>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</si>
  <si>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</si>
  <si>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</si>
  <si>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</si>
  <si>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</si>
  <si>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</si>
  <si>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</si>
  <si>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</si>
  <si>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</si>
  <si>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</si>
  <si>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</si>
  <si>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</si>
  <si>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</si>
  <si>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</si>
  <si>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</si>
  <si>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</si>
  <si>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</si>
  <si>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</si>
  <si>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</si>
  <si>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</si>
  <si>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</si>
  <si>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</si>
  <si>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</si>
  <si>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</si>
  <si>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</si>
  <si>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</si>
  <si>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</si>
  <si>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</si>
  <si>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</si>
  <si>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</si>
  <si>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</si>
  <si>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</si>
  <si>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</si>
  <si>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</si>
  <si>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</si>
  <si>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</si>
  <si>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</si>
  <si>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</si>
  <si>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</si>
  <si>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</si>
  <si>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</si>
  <si>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</si>
  <si>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</si>
  <si>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</si>
  <si>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</si>
  <si>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</si>
  <si>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</si>
  <si>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</si>
  <si>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</si>
  <si>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</si>
  <si>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</si>
  <si>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</si>
  <si>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</si>
  <si>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</si>
  <si>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</si>
  <si>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</si>
  <si>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</si>
  <si>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</si>
  <si>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</si>
  <si>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</si>
  <si>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</si>
  <si>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</si>
  <si>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</si>
  <si>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</si>
  <si>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</si>
  <si>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</si>
  <si>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</si>
  <si>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</si>
  <si>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</si>
  <si>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</si>
  <si>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</si>
  <si>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</si>
  <si>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</si>
  <si>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</si>
  <si>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</si>
  <si>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</si>
  <si>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</si>
  <si>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</si>
  <si>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</si>
  <si>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</si>
  <si>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</si>
  <si>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</si>
  <si>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</si>
  <si>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</si>
  <si>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</si>
  <si>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</si>
  <si>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</si>
  <si>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</si>
  <si>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</si>
  <si>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</si>
  <si>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</si>
  <si>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</si>
  <si>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</si>
  <si>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</si>
  <si>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</si>
  <si>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</si>
  <si>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</si>
  <si>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</si>
  <si>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</si>
  <si>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</si>
  <si>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</si>
  <si>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</si>
  <si>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36 機械装置(その他のもの）</t>
    <phoneticPr fontId="2"/>
  </si>
  <si>
    <t>東京</t>
    <rPh sb="0" eb="2">
      <t>トウキョウ</t>
    </rPh>
    <phoneticPr fontId="2"/>
  </si>
  <si>
    <t>1</t>
    <phoneticPr fontId="2"/>
  </si>
  <si>
    <t>3</t>
    <phoneticPr fontId="2"/>
  </si>
  <si>
    <t>0</t>
    <phoneticPr fontId="2"/>
  </si>
  <si>
    <t>7</t>
    <phoneticPr fontId="2"/>
  </si>
  <si>
    <t>9</t>
    <phoneticPr fontId="2"/>
  </si>
  <si>
    <t>4</t>
    <phoneticPr fontId="2"/>
  </si>
  <si>
    <t>8</t>
    <phoneticPr fontId="2"/>
  </si>
  <si>
    <t>6</t>
    <phoneticPr fontId="2"/>
  </si>
  <si>
    <t>5</t>
    <phoneticPr fontId="2"/>
  </si>
  <si>
    <t>○○邸建築工事</t>
    <rPh sb="2" eb="3">
      <t>テイ</t>
    </rPh>
    <rPh sb="3" eb="5">
      <t>ケンチク</t>
    </rPh>
    <rPh sb="5" eb="7">
      <t>コウジ</t>
    </rPh>
    <phoneticPr fontId="2"/>
  </si>
  <si>
    <t>渋谷区○○　△-△</t>
    <rPh sb="0" eb="3">
      <t>シブヤク</t>
    </rPh>
    <phoneticPr fontId="2"/>
  </si>
  <si>
    <t>その他20件</t>
    <rPh sb="2" eb="3">
      <t>ホカ</t>
    </rPh>
    <rPh sb="5" eb="6">
      <t>ケン</t>
    </rPh>
    <phoneticPr fontId="2"/>
  </si>
  <si>
    <t>渋谷区■■　△-☆</t>
    <rPh sb="0" eb="3">
      <t>シブヤク</t>
    </rPh>
    <phoneticPr fontId="2"/>
  </si>
  <si>
    <t>0072</t>
    <phoneticPr fontId="2"/>
  </si>
  <si>
    <t>03</t>
    <phoneticPr fontId="2"/>
  </si>
  <si>
    <t>6304</t>
    <phoneticPr fontId="2"/>
  </si>
  <si>
    <t>2315</t>
    <phoneticPr fontId="2"/>
  </si>
  <si>
    <t>渋谷区幡ヶ谷2-18-6</t>
    <rPh sb="0" eb="6">
      <t>シブヤクハタガヤ</t>
    </rPh>
    <phoneticPr fontId="2"/>
  </si>
  <si>
    <t>株式会社　土建渋谷</t>
    <rPh sb="0" eb="4">
      <t>カブシキガイシャ</t>
    </rPh>
    <rPh sb="5" eb="7">
      <t>ドケン</t>
    </rPh>
    <rPh sb="7" eb="9">
      <t>シブヤ</t>
    </rPh>
    <phoneticPr fontId="2"/>
  </si>
  <si>
    <t>プルダウン空白→</t>
    <rPh sb="5" eb="7">
      <t>クウハク</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</si>
  <si>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</si>
  <si>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</si>
  <si>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</si>
  <si>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</si>
  <si>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</si>
  <si>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</si>
  <si>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</si>
  <si>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日から</t>
    <phoneticPr fontId="2"/>
  </si>
  <si>
    <t>35 建築事業
（既設建築物設備工事業を除く）</t>
    <rPh sb="3" eb="5">
      <t>ケンチク</t>
    </rPh>
    <rPh sb="5" eb="7">
      <t>ジギョウ</t>
    </rPh>
    <rPh sb="9" eb="18">
      <t>キセツケンチクブツセツビコウジ</t>
    </rPh>
    <rPh sb="18" eb="19">
      <t>ギョウ</t>
    </rPh>
    <rPh sb="20" eb="2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</si>
</sst>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2">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
      <b/>
      <sz val="9"/>
      <color indexed="81"/>
      <name val="MS P ゴシック"/>
      <family val="3"/>
      <charset val="128"/>
    </font>
    <font>
      <b/>
      <sz val="9"/>
      <color indexed="81"/>
      <name val="ＭＳ Ｐ明朝"/>
      <family val="1"/>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8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64"/>
      </left>
      <right/>
      <top style="medium">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thin">
        <color indexed="17"/>
      </bottom>
      <diagonal/>
    </border>
    <border>
      <left style="dotted">
        <color indexed="17"/>
      </left>
      <right/>
      <top style="medium">
        <color rgb="FFFF0000"/>
      </top>
      <bottom style="thin">
        <color indexed="17"/>
      </bottom>
      <diagonal/>
    </border>
    <border>
      <left style="thin">
        <color indexed="17"/>
      </left>
      <right/>
      <top style="medium">
        <color rgb="FFFF0000"/>
      </top>
      <bottom style="thin">
        <color indexed="17"/>
      </bottom>
      <diagonal/>
    </border>
    <border>
      <left style="thin">
        <color indexed="17"/>
      </left>
      <right style="dotted">
        <color indexed="17"/>
      </right>
      <top style="medium">
        <color rgb="FFFF0000"/>
      </top>
      <bottom style="thin">
        <color indexed="17"/>
      </bottom>
      <diagonal/>
    </border>
    <border>
      <left/>
      <right/>
      <top style="medium">
        <color rgb="FFFF0000"/>
      </top>
      <bottom style="thin">
        <color indexed="17"/>
      </bottom>
      <diagonal/>
    </border>
    <border>
      <left style="dotted">
        <color indexed="17"/>
      </left>
      <right style="dotted">
        <color indexed="17"/>
      </right>
      <top style="medium">
        <color rgb="FFFF0000"/>
      </top>
      <bottom style="thin">
        <color indexed="17"/>
      </bottom>
      <diagonal/>
    </border>
    <border>
      <left/>
      <right style="medium">
        <color rgb="FFFF0000"/>
      </right>
      <top style="medium">
        <color rgb="FFFF0000"/>
      </top>
      <bottom style="thin">
        <color indexed="17"/>
      </bottom>
      <diagonal/>
    </border>
    <border>
      <left style="medium">
        <color rgb="FFFF0000"/>
      </left>
      <right/>
      <top/>
      <bottom/>
      <diagonal/>
    </border>
    <border>
      <left/>
      <right style="medium">
        <color rgb="FFFF0000"/>
      </right>
      <top/>
      <bottom/>
      <diagonal/>
    </border>
    <border>
      <left style="medium">
        <color rgb="FFFF0000"/>
      </left>
      <right/>
      <top style="thin">
        <color indexed="17"/>
      </top>
      <bottom style="thin">
        <color indexed="17"/>
      </bottom>
      <diagonal/>
    </border>
    <border>
      <left/>
      <right style="medium">
        <color rgb="FFFF0000"/>
      </right>
      <top style="thin">
        <color indexed="17"/>
      </top>
      <bottom style="thin">
        <color indexed="17"/>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thin">
        <color indexed="17"/>
      </top>
      <bottom style="medium">
        <color rgb="FFFF0000"/>
      </bottom>
      <diagonal/>
    </border>
    <border>
      <left style="dotted">
        <color indexed="17"/>
      </left>
      <right/>
      <top style="thin">
        <color indexed="17"/>
      </top>
      <bottom style="medium">
        <color rgb="FFFF0000"/>
      </bottom>
      <diagonal/>
    </border>
    <border>
      <left style="thin">
        <color indexed="17"/>
      </left>
      <right/>
      <top style="thin">
        <color indexed="17"/>
      </top>
      <bottom style="medium">
        <color rgb="FFFF0000"/>
      </bottom>
      <diagonal/>
    </border>
    <border>
      <left style="thin">
        <color indexed="17"/>
      </left>
      <right style="dotted">
        <color indexed="17"/>
      </right>
      <top style="thin">
        <color indexed="17"/>
      </top>
      <bottom style="medium">
        <color rgb="FFFF0000"/>
      </bottom>
      <diagonal/>
    </border>
    <border>
      <left/>
      <right/>
      <top style="thin">
        <color indexed="17"/>
      </top>
      <bottom style="medium">
        <color rgb="FFFF0000"/>
      </bottom>
      <diagonal/>
    </border>
    <border>
      <left style="dotted">
        <color indexed="17"/>
      </left>
      <right style="dotted">
        <color indexed="17"/>
      </right>
      <top style="thin">
        <color indexed="17"/>
      </top>
      <bottom style="medium">
        <color rgb="FFFF0000"/>
      </bottom>
      <diagonal/>
    </border>
    <border>
      <left/>
      <right style="medium">
        <color rgb="FFFF0000"/>
      </right>
      <top style="thin">
        <color indexed="17"/>
      </top>
      <bottom style="medium">
        <color rgb="FFFF0000"/>
      </bottom>
      <diagonal/>
    </border>
    <border>
      <left style="medium">
        <color rgb="FFFF0000"/>
      </left>
      <right style="hair">
        <color indexed="17"/>
      </right>
      <top style="medium">
        <color rgb="FFFF0000"/>
      </top>
      <bottom style="hair">
        <color indexed="17"/>
      </bottom>
      <diagonal/>
    </border>
    <border>
      <left style="hair">
        <color indexed="17"/>
      </left>
      <right style="hair">
        <color indexed="17"/>
      </right>
      <top style="medium">
        <color rgb="FFFF0000"/>
      </top>
      <bottom style="hair">
        <color indexed="17"/>
      </bottom>
      <diagonal/>
    </border>
    <border>
      <left style="hair">
        <color indexed="17"/>
      </left>
      <right/>
      <top style="medium">
        <color rgb="FFFF0000"/>
      </top>
      <bottom style="hair">
        <color indexed="17"/>
      </bottom>
      <diagonal/>
    </border>
    <border>
      <left style="thin">
        <color indexed="17"/>
      </left>
      <right style="hair">
        <color indexed="17"/>
      </right>
      <top style="medium">
        <color rgb="FFFF0000"/>
      </top>
      <bottom style="hair">
        <color indexed="17"/>
      </bottom>
      <diagonal/>
    </border>
    <border>
      <left style="hair">
        <color indexed="17"/>
      </left>
      <right style="thin">
        <color indexed="17"/>
      </right>
      <top style="medium">
        <color rgb="FFFF0000"/>
      </top>
      <bottom style="hair">
        <color indexed="17"/>
      </bottom>
      <diagonal/>
    </border>
    <border>
      <left/>
      <right/>
      <top style="medium">
        <color rgb="FFFF0000"/>
      </top>
      <bottom/>
      <diagonal/>
    </border>
    <border>
      <left style="thin">
        <color indexed="17"/>
      </left>
      <right/>
      <top style="medium">
        <color rgb="FFFF0000"/>
      </top>
      <bottom/>
      <diagonal/>
    </border>
    <border>
      <left/>
      <right style="thin">
        <color indexed="17"/>
      </right>
      <top style="medium">
        <color rgb="FFFF0000"/>
      </top>
      <bottom/>
      <diagonal/>
    </border>
    <border>
      <left style="medium">
        <color rgb="FFFF0000"/>
      </left>
      <right style="hair">
        <color indexed="17"/>
      </right>
      <top style="hair">
        <color indexed="17"/>
      </top>
      <bottom/>
      <diagonal/>
    </border>
    <border>
      <left/>
      <right style="medium">
        <color rgb="FFFF0000"/>
      </right>
      <top/>
      <bottom style="thin">
        <color indexed="17"/>
      </bottom>
      <diagonal/>
    </border>
    <border>
      <left style="medium">
        <color rgb="FFFF0000"/>
      </left>
      <right style="hair">
        <color indexed="17"/>
      </right>
      <top style="thin">
        <color indexed="17"/>
      </top>
      <bottom style="hair">
        <color indexed="17"/>
      </bottom>
      <diagonal/>
    </border>
    <border>
      <left/>
      <right style="medium">
        <color rgb="FFFF0000"/>
      </right>
      <top style="thin">
        <color indexed="17"/>
      </top>
      <bottom/>
      <diagonal/>
    </border>
    <border>
      <left style="medium">
        <color rgb="FFFF0000"/>
      </left>
      <right/>
      <top style="thin">
        <color indexed="17"/>
      </top>
      <bottom/>
      <diagonal/>
    </border>
    <border>
      <left/>
      <right/>
      <top/>
      <bottom style="medium">
        <color rgb="FFFF0000"/>
      </bottom>
      <diagonal/>
    </border>
    <border>
      <left/>
      <right style="thin">
        <color indexed="17"/>
      </right>
      <top/>
      <bottom style="medium">
        <color rgb="FFFF0000"/>
      </bottom>
      <diagonal/>
    </border>
    <border>
      <left style="thin">
        <color indexed="17"/>
      </left>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thin">
        <color indexed="17"/>
      </bottom>
      <diagonal/>
    </border>
    <border>
      <left/>
      <right style="medium">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804">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2"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2"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3" borderId="38" xfId="0" applyFont="1" applyFill="1" applyBorder="1" applyAlignment="1">
      <alignment horizontal="center" vertical="center" shrinkToFit="1"/>
    </xf>
    <xf numFmtId="184" fontId="23" fillId="3" borderId="38" xfId="0" applyNumberFormat="1" applyFont="1" applyFill="1" applyBorder="1" applyAlignment="1">
      <alignment horizontal="center" vertical="center"/>
    </xf>
    <xf numFmtId="184" fontId="24" fillId="3" borderId="38" xfId="0" applyNumberFormat="1" applyFont="1" applyFill="1" applyBorder="1" applyAlignment="1">
      <alignment horizontal="center" vertical="center"/>
    </xf>
    <xf numFmtId="184" fontId="24" fillId="3" borderId="19" xfId="0" applyNumberFormat="1" applyFont="1" applyFill="1" applyBorder="1" applyAlignment="1">
      <alignment horizontal="center" vertical="center"/>
    </xf>
    <xf numFmtId="0" fontId="23" fillId="3"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3" borderId="31" xfId="0" applyFont="1" applyFill="1" applyBorder="1" applyAlignment="1">
      <alignment horizontal="center" vertical="center" shrinkToFit="1"/>
    </xf>
    <xf numFmtId="184" fontId="23" fillId="3" borderId="29" xfId="0" applyNumberFormat="1" applyFont="1" applyFill="1" applyBorder="1" applyAlignment="1">
      <alignment horizontal="center" vertical="center"/>
    </xf>
    <xf numFmtId="184" fontId="24" fillId="3"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49" fontId="13" fillId="0" borderId="19" xfId="0" applyNumberFormat="1" applyFont="1" applyBorder="1" applyAlignment="1">
      <alignment horizontal="center" vertical="center" wrapText="1"/>
    </xf>
    <xf numFmtId="0" fontId="13" fillId="2" borderId="18" xfId="0" applyFont="1" applyFill="1" applyBorder="1" applyAlignment="1">
      <alignment horizontal="center" vertical="center" wrapText="1"/>
    </xf>
    <xf numFmtId="49" fontId="13" fillId="0" borderId="119"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18" xfId="0" applyFill="1" applyBorder="1" applyAlignment="1">
      <alignment vertical="center"/>
    </xf>
    <xf numFmtId="0" fontId="0" fillId="4" borderId="0" xfId="0" applyFill="1" applyAlignment="1">
      <alignment vertical="center"/>
    </xf>
    <xf numFmtId="0" fontId="0" fillId="4" borderId="21" xfId="0" applyFill="1" applyBorder="1" applyAlignment="1">
      <alignment vertical="center"/>
    </xf>
    <xf numFmtId="0" fontId="0" fillId="4" borderId="19" xfId="0" applyFill="1" applyBorder="1" applyAlignment="1">
      <alignment vertical="center"/>
    </xf>
    <xf numFmtId="0" fontId="0" fillId="4" borderId="24" xfId="0" applyFill="1" applyBorder="1" applyAlignment="1">
      <alignment vertical="center"/>
    </xf>
    <xf numFmtId="0" fontId="0" fillId="4"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29"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0"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29" xfId="0" applyFont="1" applyBorder="1" applyAlignment="1">
      <alignment vertical="center"/>
    </xf>
    <xf numFmtId="0" fontId="11" fillId="0" borderId="30" xfId="0" applyFont="1" applyBorder="1" applyAlignment="1">
      <alignment vertical="center"/>
    </xf>
    <xf numFmtId="0" fontId="11" fillId="0" borderId="130"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2" borderId="131"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32"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33"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109" xfId="0" applyFont="1" applyFill="1" applyBorder="1" applyAlignment="1">
      <alignment horizontal="center" vertical="center"/>
    </xf>
    <xf numFmtId="49" fontId="13" fillId="4" borderId="24" xfId="0" applyNumberFormat="1"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5" xfId="0" applyBorder="1" applyAlignment="1">
      <alignment vertical="center"/>
    </xf>
    <xf numFmtId="0" fontId="0" fillId="0" borderId="134" xfId="0" applyBorder="1" applyAlignment="1">
      <alignment vertical="center"/>
    </xf>
    <xf numFmtId="0" fontId="0" fillId="5" borderId="0" xfId="0" applyFill="1" applyAlignment="1">
      <alignment vertical="center" wrapText="1"/>
    </xf>
    <xf numFmtId="0" fontId="0" fillId="5" borderId="0" xfId="0" applyFill="1" applyAlignment="1">
      <alignment horizontal="center" vertical="center" wrapText="1"/>
    </xf>
    <xf numFmtId="0" fontId="0" fillId="0" borderId="136" xfId="0" applyBorder="1" applyAlignment="1">
      <alignment vertical="center"/>
    </xf>
    <xf numFmtId="0" fontId="0" fillId="5"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0" fontId="13" fillId="0" borderId="17" xfId="0" applyFont="1" applyBorder="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applyAlignment="1">
      <alignment vertical="top" wrapText="1"/>
    </xf>
    <xf numFmtId="0" fontId="6" fillId="0" borderId="67" xfId="0" applyFont="1" applyBorder="1" applyAlignment="1">
      <alignment horizontal="center" vertical="center"/>
    </xf>
    <xf numFmtId="0" fontId="5" fillId="0" borderId="14" xfId="0" applyFont="1" applyBorder="1" applyAlignment="1">
      <alignment horizontal="left" vertical="top"/>
    </xf>
    <xf numFmtId="0" fontId="5" fillId="0" borderId="2" xfId="0" applyFont="1" applyBorder="1" applyAlignment="1">
      <alignment vertical="center"/>
    </xf>
    <xf numFmtId="0" fontId="12" fillId="6" borderId="4" xfId="0" applyFont="1" applyFill="1" applyBorder="1" applyAlignment="1" applyProtection="1">
      <alignment vertical="center"/>
      <protection locked="0"/>
    </xf>
    <xf numFmtId="1" fontId="12" fillId="6" borderId="6" xfId="0" applyNumberFormat="1" applyFont="1" applyFill="1" applyBorder="1" applyAlignment="1" applyProtection="1">
      <alignment vertical="center"/>
      <protection locked="0"/>
    </xf>
    <xf numFmtId="0" fontId="12" fillId="6" borderId="6" xfId="0" applyFont="1" applyFill="1" applyBorder="1" applyAlignment="1" applyProtection="1">
      <alignment vertical="center"/>
      <protection locked="0"/>
    </xf>
    <xf numFmtId="180" fontId="12" fillId="6" borderId="5" xfId="1" applyNumberFormat="1" applyFont="1" applyFill="1" applyBorder="1" applyAlignment="1" applyProtection="1">
      <alignment vertical="center" shrinkToFit="1"/>
      <protection locked="0"/>
    </xf>
    <xf numFmtId="38" fontId="13" fillId="6" borderId="4" xfId="1" applyFont="1" applyFill="1" applyBorder="1" applyAlignment="1" applyProtection="1">
      <alignment shrinkToFit="1"/>
      <protection locked="0"/>
    </xf>
    <xf numFmtId="38" fontId="13" fillId="6" borderId="5" xfId="1" applyFont="1" applyFill="1" applyBorder="1" applyAlignment="1" applyProtection="1">
      <alignment shrinkToFit="1"/>
      <protection locked="0"/>
    </xf>
    <xf numFmtId="0" fontId="12" fillId="6" borderId="14" xfId="0" applyFont="1" applyFill="1" applyBorder="1" applyAlignment="1" applyProtection="1">
      <alignment vertical="center"/>
      <protection locked="0"/>
    </xf>
    <xf numFmtId="1" fontId="12" fillId="6" borderId="0" xfId="0" applyNumberFormat="1" applyFont="1" applyFill="1" applyAlignment="1" applyProtection="1">
      <alignment vertical="center"/>
      <protection locked="0"/>
    </xf>
    <xf numFmtId="0" fontId="12" fillId="6" borderId="2" xfId="0" applyFont="1" applyFill="1" applyBorder="1" applyAlignment="1" applyProtection="1">
      <alignment vertical="center"/>
      <protection locked="0"/>
    </xf>
    <xf numFmtId="179" fontId="12" fillId="6" borderId="11"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179" fontId="12" fillId="6" borderId="14" xfId="1" applyNumberFormat="1" applyFont="1" applyFill="1" applyBorder="1" applyAlignment="1" applyProtection="1">
      <alignment vertical="center" shrinkToFit="1"/>
      <protection locked="0"/>
    </xf>
    <xf numFmtId="0" fontId="11" fillId="0" borderId="103" xfId="0" applyFont="1" applyBorder="1" applyAlignment="1">
      <alignment vertical="center"/>
    </xf>
    <xf numFmtId="179" fontId="12" fillId="6" borderId="12" xfId="1" applyNumberFormat="1" applyFont="1" applyFill="1" applyBorder="1" applyAlignment="1" applyProtection="1">
      <alignment vertical="center" shrinkToFit="1"/>
      <protection locked="0"/>
    </xf>
    <xf numFmtId="0" fontId="11" fillId="0" borderId="185" xfId="0" applyFont="1" applyBorder="1" applyAlignment="1">
      <alignment vertical="center"/>
    </xf>
    <xf numFmtId="179" fontId="12" fillId="6" borderId="4" xfId="1" applyNumberFormat="1" applyFont="1" applyFill="1" applyBorder="1" applyAlignment="1" applyProtection="1">
      <alignment vertical="center" shrinkToFit="1"/>
      <protection locked="0"/>
    </xf>
    <xf numFmtId="179" fontId="12" fillId="6" borderId="6" xfId="1" applyNumberFormat="1" applyFont="1" applyFill="1" applyBorder="1" applyAlignment="1" applyProtection="1">
      <alignment vertical="center" shrinkToFit="1"/>
      <protection locked="0"/>
    </xf>
    <xf numFmtId="179" fontId="4" fillId="6" borderId="6" xfId="1" applyNumberFormat="1" applyFont="1" applyFill="1" applyBorder="1" applyAlignment="1" applyProtection="1">
      <alignment vertical="center" shrinkToFit="1"/>
      <protection locked="0"/>
    </xf>
    <xf numFmtId="179" fontId="12" fillId="6" borderId="5" xfId="1" applyNumberFormat="1" applyFont="1" applyFill="1" applyBorder="1" applyAlignment="1" applyProtection="1">
      <alignment vertical="center" shrinkToFit="1"/>
      <protection locked="0"/>
    </xf>
    <xf numFmtId="0" fontId="3" fillId="0" borderId="144" xfId="0" applyFont="1" applyBorder="1" applyAlignment="1">
      <alignment vertical="center"/>
    </xf>
    <xf numFmtId="0" fontId="3" fillId="0" borderId="171" xfId="0" applyFont="1" applyBorder="1" applyAlignment="1">
      <alignment vertical="center"/>
    </xf>
    <xf numFmtId="0" fontId="3" fillId="0" borderId="171" xfId="0" applyFont="1" applyBorder="1" applyAlignment="1">
      <alignment horizontal="center" vertical="center"/>
    </xf>
    <xf numFmtId="0" fontId="4" fillId="0" borderId="171" xfId="0" applyFont="1" applyBorder="1" applyAlignment="1">
      <alignment horizontal="right" vertical="center"/>
    </xf>
    <xf numFmtId="0" fontId="4" fillId="0" borderId="171" xfId="0" applyFont="1" applyBorder="1" applyAlignment="1">
      <alignment horizontal="center" vertical="center"/>
    </xf>
    <xf numFmtId="0" fontId="4" fillId="0" borderId="145" xfId="0" applyFont="1" applyBorder="1" applyAlignment="1">
      <alignment horizontal="center" vertical="center"/>
    </xf>
    <xf numFmtId="0" fontId="3" fillId="0" borderId="153" xfId="0" applyFont="1" applyBorder="1" applyAlignment="1">
      <alignment vertical="center"/>
    </xf>
    <xf numFmtId="0" fontId="4" fillId="0" borderId="154" xfId="0" applyFont="1" applyBorder="1" applyAlignment="1">
      <alignment horizontal="center" vertical="center"/>
    </xf>
    <xf numFmtId="0" fontId="6" fillId="0" borderId="154" xfId="0" applyFont="1" applyBorder="1" applyAlignment="1">
      <alignment horizontal="right" vertical="center"/>
    </xf>
    <xf numFmtId="0" fontId="11" fillId="0" borderId="179" xfId="0" applyFont="1" applyBorder="1" applyAlignment="1">
      <alignment vertical="center"/>
    </xf>
    <xf numFmtId="0" fontId="4" fillId="0" borderId="158" xfId="0" applyFont="1" applyBorder="1" applyAlignment="1">
      <alignment horizontal="center" vertical="center"/>
    </xf>
    <xf numFmtId="0" fontId="12" fillId="6" borderId="172" xfId="0" applyFont="1" applyFill="1" applyBorder="1" applyAlignment="1" applyProtection="1">
      <alignment vertical="center"/>
      <protection locked="0"/>
    </xf>
    <xf numFmtId="1" fontId="12" fillId="6" borderId="171" xfId="0" applyNumberFormat="1" applyFont="1" applyFill="1" applyBorder="1" applyAlignment="1" applyProtection="1">
      <alignment vertical="center"/>
      <protection locked="0"/>
    </xf>
    <xf numFmtId="0" fontId="12" fillId="6" borderId="171" xfId="0" applyFont="1" applyFill="1" applyBorder="1" applyAlignment="1" applyProtection="1">
      <alignment vertical="center"/>
      <protection locked="0"/>
    </xf>
    <xf numFmtId="38" fontId="6" fillId="0" borderId="171" xfId="1" applyFont="1" applyBorder="1" applyAlignment="1">
      <alignment horizontal="right" vertical="top" shrinkToFit="1"/>
    </xf>
    <xf numFmtId="38" fontId="13" fillId="0" borderId="172" xfId="1" applyFont="1" applyBorder="1" applyAlignment="1">
      <alignment shrinkToFit="1"/>
    </xf>
    <xf numFmtId="38" fontId="13" fillId="0" borderId="171" xfId="1" applyFont="1" applyBorder="1" applyAlignment="1">
      <alignment shrinkToFit="1"/>
    </xf>
    <xf numFmtId="38" fontId="6" fillId="0" borderId="173" xfId="1" applyFont="1" applyBorder="1" applyAlignment="1">
      <alignment horizontal="right" vertical="top" shrinkToFit="1"/>
    </xf>
    <xf numFmtId="38" fontId="13" fillId="6" borderId="172" xfId="1" applyFont="1" applyFill="1" applyBorder="1" applyAlignment="1" applyProtection="1">
      <alignment shrinkToFit="1"/>
      <protection locked="0"/>
    </xf>
    <xf numFmtId="38" fontId="13" fillId="6" borderId="173" xfId="1" applyFont="1" applyFill="1" applyBorder="1" applyAlignment="1" applyProtection="1">
      <alignment shrinkToFit="1"/>
      <protection locked="0"/>
    </xf>
    <xf numFmtId="38" fontId="6" fillId="0" borderId="145" xfId="1" applyFont="1" applyBorder="1" applyAlignment="1">
      <alignment horizontal="right" vertical="top" shrinkToFit="1"/>
    </xf>
    <xf numFmtId="179" fontId="12" fillId="0" borderId="175" xfId="1" applyNumberFormat="1" applyFont="1" applyBorder="1" applyAlignment="1">
      <alignment vertical="center" shrinkToFit="1"/>
    </xf>
    <xf numFmtId="180" fontId="12" fillId="0" borderId="177" xfId="1" applyNumberFormat="1" applyFont="1" applyBorder="1" applyAlignment="1">
      <alignment vertical="center" shrinkToFit="1"/>
    </xf>
    <xf numFmtId="180" fontId="12" fillId="6" borderId="177" xfId="1" applyNumberFormat="1" applyFont="1" applyFill="1" applyBorder="1" applyAlignment="1" applyProtection="1">
      <alignment vertical="center" shrinkToFit="1"/>
      <protection locked="0"/>
    </xf>
    <xf numFmtId="180" fontId="12" fillId="6" borderId="154" xfId="1" applyNumberFormat="1" applyFont="1" applyFill="1" applyBorder="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179" fontId="12" fillId="6" borderId="158" xfId="1" applyNumberFormat="1" applyFont="1" applyFill="1" applyBorder="1" applyAlignment="1" applyProtection="1">
      <alignment vertical="center" shrinkToFit="1"/>
      <protection locked="0"/>
    </xf>
    <xf numFmtId="179" fontId="12" fillId="6" borderId="14" xfId="1" applyNumberFormat="1" applyFont="1" applyFill="1" applyBorder="1" applyAlignment="1" applyProtection="1">
      <alignment vertical="center" shrinkToFit="1"/>
      <protection locked="0"/>
    </xf>
    <xf numFmtId="179" fontId="12" fillId="6" borderId="2" xfId="1" applyNumberFormat="1" applyFont="1" applyFill="1" applyBorder="1" applyAlignment="1" applyProtection="1">
      <alignment vertical="center" shrinkToFit="1"/>
      <protection locked="0"/>
    </xf>
    <xf numFmtId="179" fontId="12" fillId="6" borderId="11" xfId="1" applyNumberFormat="1" applyFont="1" applyFill="1" applyBorder="1" applyAlignment="1" applyProtection="1">
      <alignment vertical="center" shrinkToFit="1"/>
      <protection locked="0"/>
    </xf>
    <xf numFmtId="179" fontId="12" fillId="6" borderId="0"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2" xfId="1" applyNumberFormat="1" applyFont="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180" fontId="12" fillId="6" borderId="4" xfId="1" applyNumberFormat="1" applyFont="1" applyFill="1" applyBorder="1" applyAlignment="1" applyProtection="1">
      <alignment vertical="center" shrinkToFit="1"/>
      <protection locked="0"/>
    </xf>
    <xf numFmtId="180" fontId="12" fillId="6"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3" xfId="1" applyNumberFormat="1" applyFont="1" applyBorder="1" applyAlignment="1">
      <alignment vertical="center" shrinkToFit="1"/>
    </xf>
    <xf numFmtId="180" fontId="12" fillId="0" borderId="5" xfId="1" applyNumberFormat="1" applyFont="1" applyBorder="1" applyAlignment="1">
      <alignment vertical="center" shrinkToFit="1"/>
    </xf>
    <xf numFmtId="0" fontId="12" fillId="6" borderId="40" xfId="0" applyFont="1" applyFill="1" applyBorder="1" applyAlignment="1" applyProtection="1">
      <alignment horizontal="left" vertical="center" wrapText="1"/>
      <protection locked="0"/>
    </xf>
    <xf numFmtId="0" fontId="12" fillId="6" borderId="41" xfId="0" applyFont="1" applyFill="1" applyBorder="1" applyAlignment="1" applyProtection="1">
      <alignment horizontal="left" vertical="center" wrapText="1"/>
      <protection locked="0"/>
    </xf>
    <xf numFmtId="0" fontId="12" fillId="6" borderId="48" xfId="0" applyFont="1" applyFill="1" applyBorder="1" applyAlignment="1" applyProtection="1">
      <alignment horizontal="left" vertical="center" wrapText="1"/>
      <protection locked="0"/>
    </xf>
    <xf numFmtId="0" fontId="12" fillId="6" borderId="43" xfId="0" applyFont="1" applyFill="1" applyBorder="1" applyAlignment="1" applyProtection="1">
      <alignment horizontal="left" vertical="center" wrapText="1"/>
      <protection locked="0"/>
    </xf>
    <xf numFmtId="0" fontId="12" fillId="6" borderId="44" xfId="0" applyFont="1" applyFill="1" applyBorder="1" applyAlignment="1" applyProtection="1">
      <alignment horizontal="left" vertical="center" wrapText="1"/>
      <protection locked="0"/>
    </xf>
    <xf numFmtId="0" fontId="12" fillId="6" borderId="49" xfId="0" applyFont="1" applyFill="1" applyBorder="1" applyAlignment="1" applyProtection="1">
      <alignment horizontal="left" vertical="center" wrapText="1"/>
      <protection locked="0"/>
    </xf>
    <xf numFmtId="0" fontId="12" fillId="6" borderId="42" xfId="0" applyFont="1" applyFill="1" applyBorder="1" applyAlignment="1" applyProtection="1">
      <alignment horizontal="left" vertical="center" wrapText="1"/>
      <protection locked="0"/>
    </xf>
    <xf numFmtId="0" fontId="12" fillId="6"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6" borderId="4" xfId="1" applyNumberFormat="1" applyFont="1" applyFill="1" applyBorder="1" applyAlignment="1" applyProtection="1">
      <alignment vertical="center" shrinkToFit="1"/>
      <protection locked="0"/>
    </xf>
    <xf numFmtId="0" fontId="12" fillId="6"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6" borderId="46" xfId="0" applyFont="1" applyFill="1" applyBorder="1" applyAlignment="1" applyProtection="1">
      <alignment horizontal="center" vertical="center" shrinkToFit="1"/>
      <protection locked="0"/>
    </xf>
    <xf numFmtId="0" fontId="16" fillId="6" borderId="6" xfId="0" applyFont="1" applyFill="1" applyBorder="1" applyAlignment="1" applyProtection="1">
      <alignment shrinkToFit="1"/>
      <protection locked="0"/>
    </xf>
    <xf numFmtId="0" fontId="16" fillId="6" borderId="5" xfId="0" applyFont="1" applyFill="1" applyBorder="1" applyAlignment="1" applyProtection="1">
      <alignment shrinkToFit="1"/>
      <protection locked="0"/>
    </xf>
    <xf numFmtId="0" fontId="11" fillId="6" borderId="99" xfId="0" applyFont="1" applyFill="1" applyBorder="1" applyAlignment="1" applyProtection="1">
      <alignment horizontal="center" vertical="center" shrinkToFit="1"/>
      <protection locked="0"/>
    </xf>
    <xf numFmtId="0" fontId="16" fillId="6" borderId="0" xfId="0" applyFont="1" applyFill="1" applyAlignment="1" applyProtection="1">
      <alignment shrinkToFit="1"/>
      <protection locked="0"/>
    </xf>
    <xf numFmtId="0" fontId="16" fillId="6" borderId="13" xfId="0" applyFont="1" applyFill="1" applyBorder="1" applyAlignment="1" applyProtection="1">
      <alignment shrinkToFit="1"/>
      <protection locked="0"/>
    </xf>
    <xf numFmtId="0" fontId="16" fillId="6" borderId="47" xfId="0" applyFont="1" applyFill="1" applyBorder="1" applyAlignment="1" applyProtection="1">
      <alignment shrinkToFit="1"/>
      <protection locked="0"/>
    </xf>
    <xf numFmtId="0" fontId="16" fillId="6" borderId="2" xfId="0" applyFont="1" applyFill="1" applyBorder="1" applyAlignment="1" applyProtection="1">
      <alignment shrinkToFit="1"/>
      <protection locked="0"/>
    </xf>
    <xf numFmtId="0" fontId="16" fillId="6" borderId="12" xfId="0" applyFont="1" applyFill="1" applyBorder="1" applyAlignment="1" applyProtection="1">
      <alignment shrinkToFit="1"/>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6" borderId="12" xfId="1" applyNumberFormat="1" applyFont="1" applyFill="1" applyBorder="1" applyAlignment="1" applyProtection="1">
      <alignment vertical="center" shrinkToFit="1"/>
      <protection locked="0"/>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0" borderId="2" xfId="0" applyFont="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6" borderId="6" xfId="0" applyFont="1" applyFill="1" applyBorder="1" applyAlignment="1" applyProtection="1">
      <alignment horizontal="center" vertical="center" wrapText="1" shrinkToFit="1"/>
      <protection locked="0"/>
    </xf>
    <xf numFmtId="0" fontId="11" fillId="6" borderId="0" xfId="0" applyFont="1" applyFill="1" applyAlignment="1" applyProtection="1">
      <alignment horizontal="center" vertical="center" shrinkToFit="1"/>
      <protection locked="0"/>
    </xf>
    <xf numFmtId="0" fontId="11" fillId="0" borderId="82" xfId="0" applyFont="1" applyBorder="1" applyAlignment="1" applyProtection="1">
      <alignment horizontal="center" vertical="center" wrapText="1"/>
      <protection locked="0"/>
    </xf>
    <xf numFmtId="0" fontId="11" fillId="0" borderId="83" xfId="0" applyFont="1" applyBorder="1" applyAlignment="1" applyProtection="1">
      <alignment horizontal="center" vertical="center" wrapText="1"/>
      <protection locked="0"/>
    </xf>
    <xf numFmtId="0" fontId="11" fillId="0" borderId="84" xfId="0" applyFont="1" applyBorder="1" applyAlignment="1" applyProtection="1">
      <alignment horizontal="center" vertical="center" wrapText="1"/>
      <protection locked="0"/>
    </xf>
    <xf numFmtId="0" fontId="11" fillId="0" borderId="85"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wrapText="1"/>
      <protection locked="0"/>
    </xf>
    <xf numFmtId="0" fontId="11" fillId="0" borderId="87" xfId="0" applyFont="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6"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0" fontId="11" fillId="6" borderId="2" xfId="0" applyFont="1" applyFill="1" applyBorder="1" applyAlignment="1" applyProtection="1">
      <alignment horizontal="center" vertical="center"/>
      <protection locked="0"/>
    </xf>
    <xf numFmtId="49" fontId="12" fillId="6"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6" borderId="3" xfId="0" applyNumberFormat="1"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49" fontId="11" fillId="6" borderId="78" xfId="0" applyNumberFormat="1" applyFont="1" applyFill="1" applyBorder="1" applyAlignment="1" applyProtection="1">
      <alignment horizontal="center" vertical="center"/>
      <protection locked="0"/>
    </xf>
    <xf numFmtId="0" fontId="11" fillId="6" borderId="78" xfId="0" applyFont="1" applyFill="1" applyBorder="1" applyAlignment="1" applyProtection="1">
      <alignment horizontal="center" vertical="center"/>
      <protection locked="0"/>
    </xf>
    <xf numFmtId="49" fontId="11" fillId="6" borderId="79" xfId="0" applyNumberFormat="1" applyFont="1" applyFill="1" applyBorder="1" applyAlignment="1" applyProtection="1">
      <alignment horizontal="center" vertical="center"/>
      <protection locked="0"/>
    </xf>
    <xf numFmtId="0" fontId="11" fillId="6"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6" borderId="81" xfId="0" applyNumberFormat="1" applyFont="1" applyFill="1" applyBorder="1" applyAlignment="1" applyProtection="1">
      <alignment horizontal="center" vertical="center"/>
      <protection locked="0"/>
    </xf>
    <xf numFmtId="0" fontId="11" fillId="6" borderId="81" xfId="0" applyFont="1" applyFill="1" applyBorder="1" applyAlignment="1" applyProtection="1">
      <alignment horizontal="center" vertical="center"/>
      <protection locked="0"/>
    </xf>
    <xf numFmtId="49" fontId="11" fillId="6" borderId="9" xfId="0" applyNumberFormat="1"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6" borderId="10" xfId="0"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0" fontId="11" fillId="6" borderId="6" xfId="0" applyFont="1" applyFill="1" applyBorder="1" applyAlignment="1" applyProtection="1">
      <alignment vertical="center" shrinkToFit="1"/>
      <protection locked="0"/>
    </xf>
    <xf numFmtId="0" fontId="11" fillId="6" borderId="2" xfId="0" applyFont="1" applyFill="1" applyBorder="1" applyAlignment="1" applyProtection="1">
      <alignment vertical="center" shrinkToFit="1"/>
      <protection locked="0"/>
    </xf>
    <xf numFmtId="0" fontId="0" fillId="0" borderId="115"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6" xfId="0" applyBorder="1"/>
    <xf numFmtId="0" fontId="11" fillId="0" borderId="74"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8"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0" borderId="74"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8"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7"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7"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6" fillId="0" borderId="67" xfId="0" applyFont="1" applyBorder="1" applyAlignment="1">
      <alignment horizontal="center" vertical="center"/>
    </xf>
    <xf numFmtId="0" fontId="11" fillId="0" borderId="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4" xfId="0" applyFont="1" applyBorder="1" applyAlignment="1" applyProtection="1">
      <alignment horizontal="center" vertical="center"/>
      <protection locked="0"/>
    </xf>
    <xf numFmtId="49" fontId="11" fillId="6" borderId="146" xfId="0" applyNumberFormat="1" applyFont="1" applyFill="1" applyBorder="1" applyAlignment="1" applyProtection="1">
      <alignment horizontal="center" vertical="center"/>
      <protection locked="0"/>
    </xf>
    <xf numFmtId="0" fontId="11" fillId="6" borderId="155" xfId="0" applyFont="1" applyFill="1" applyBorder="1" applyAlignment="1" applyProtection="1">
      <alignment horizontal="center" vertical="center"/>
      <protection locked="0"/>
    </xf>
    <xf numFmtId="0" fontId="11" fillId="6" borderId="159" xfId="0" applyFont="1" applyFill="1" applyBorder="1" applyAlignment="1" applyProtection="1">
      <alignment horizontal="center" vertical="center"/>
      <protection locked="0"/>
    </xf>
    <xf numFmtId="49" fontId="11" fillId="6" borderId="147" xfId="0" applyNumberFormat="1" applyFont="1" applyFill="1" applyBorder="1" applyAlignment="1" applyProtection="1">
      <alignment horizontal="center" vertical="center"/>
      <protection locked="0"/>
    </xf>
    <xf numFmtId="0" fontId="11" fillId="6" borderId="160" xfId="0" applyFont="1" applyFill="1" applyBorder="1" applyAlignment="1" applyProtection="1">
      <alignment horizontal="center" vertical="center"/>
      <protection locked="0"/>
    </xf>
    <xf numFmtId="49" fontId="11" fillId="6" borderId="148" xfId="0" applyNumberFormat="1" applyFont="1" applyFill="1" applyBorder="1" applyAlignment="1" applyProtection="1">
      <alignment horizontal="center" vertical="center"/>
      <protection locked="0"/>
    </xf>
    <xf numFmtId="0" fontId="11" fillId="6" borderId="161" xfId="0" applyFont="1" applyFill="1" applyBorder="1" applyAlignment="1" applyProtection="1">
      <alignment horizontal="center" vertical="center"/>
      <protection locked="0"/>
    </xf>
    <xf numFmtId="49" fontId="11" fillId="6" borderId="149" xfId="0" applyNumberFormat="1" applyFont="1" applyFill="1" applyBorder="1" applyAlignment="1" applyProtection="1">
      <alignment horizontal="center" vertical="center"/>
      <protection locked="0"/>
    </xf>
    <xf numFmtId="0" fontId="11" fillId="6" borderId="162" xfId="0" applyFont="1" applyFill="1" applyBorder="1" applyAlignment="1" applyProtection="1">
      <alignment horizontal="center" vertical="center"/>
      <protection locked="0"/>
    </xf>
    <xf numFmtId="49" fontId="11" fillId="6" borderId="150" xfId="0" applyNumberFormat="1" applyFont="1" applyFill="1" applyBorder="1" applyAlignment="1" applyProtection="1">
      <alignment horizontal="center" vertical="center"/>
      <protection locked="0"/>
    </xf>
    <xf numFmtId="0" fontId="11" fillId="6" borderId="163" xfId="0" applyFont="1" applyFill="1" applyBorder="1" applyAlignment="1" applyProtection="1">
      <alignment horizontal="center" vertical="center"/>
      <protection locked="0"/>
    </xf>
    <xf numFmtId="49" fontId="11" fillId="6" borderId="151" xfId="0" applyNumberFormat="1" applyFont="1" applyFill="1" applyBorder="1" applyAlignment="1" applyProtection="1">
      <alignment horizontal="center" vertical="center"/>
      <protection locked="0"/>
    </xf>
    <xf numFmtId="0" fontId="11" fillId="6" borderId="164" xfId="0" applyFont="1" applyFill="1" applyBorder="1" applyAlignment="1" applyProtection="1">
      <alignment horizontal="center" vertical="center"/>
      <protection locked="0"/>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3" xfId="0" applyFont="1" applyBorder="1" applyAlignment="1">
      <alignment horizontal="left" vertical="center" indent="1"/>
    </xf>
    <xf numFmtId="0" fontId="6" fillId="0" borderId="11" xfId="0" applyFont="1" applyBorder="1" applyAlignment="1">
      <alignment horizontal="center" wrapText="1"/>
    </xf>
    <xf numFmtId="0" fontId="6" fillId="0" borderId="0" xfId="0" applyFont="1" applyAlignment="1">
      <alignment horizontal="center" wrapText="1"/>
    </xf>
    <xf numFmtId="0" fontId="6" fillId="0" borderId="13" xfId="0" applyFont="1" applyBorder="1" applyAlignment="1">
      <alignment horizontal="center" wrapText="1"/>
    </xf>
    <xf numFmtId="49" fontId="11" fillId="6" borderId="152" xfId="0" applyNumberFormat="1" applyFont="1" applyFill="1" applyBorder="1" applyAlignment="1" applyProtection="1">
      <alignment horizontal="center" vertical="center"/>
      <protection locked="0"/>
    </xf>
    <xf numFmtId="0" fontId="11" fillId="6" borderId="156" xfId="0" applyFont="1" applyFill="1" applyBorder="1" applyAlignment="1" applyProtection="1">
      <alignment horizontal="center" vertical="center"/>
      <protection locked="0"/>
    </xf>
    <xf numFmtId="0" fontId="11" fillId="6" borderId="165" xfId="0" applyFont="1" applyFill="1" applyBorder="1" applyAlignment="1" applyProtection="1">
      <alignment horizontal="center" vertical="center"/>
      <protection locked="0"/>
    </xf>
    <xf numFmtId="0" fontId="0" fillId="0" borderId="11" xfId="0" applyBorder="1"/>
    <xf numFmtId="0" fontId="12" fillId="6" borderId="166" xfId="0" applyFont="1" applyFill="1" applyBorder="1" applyAlignment="1" applyProtection="1">
      <alignment horizontal="left" vertical="center" wrapText="1"/>
      <protection locked="0"/>
    </xf>
    <xf numFmtId="0" fontId="12" fillId="6" borderId="167" xfId="0" applyFont="1" applyFill="1" applyBorder="1" applyAlignment="1" applyProtection="1">
      <alignment horizontal="left" vertical="center" wrapText="1"/>
      <protection locked="0"/>
    </xf>
    <xf numFmtId="0" fontId="12" fillId="6" borderId="168" xfId="0" applyFont="1" applyFill="1" applyBorder="1" applyAlignment="1" applyProtection="1">
      <alignment horizontal="left" vertical="center" wrapText="1"/>
      <protection locked="0"/>
    </xf>
    <xf numFmtId="0" fontId="12" fillId="6" borderId="174" xfId="0" applyFont="1" applyFill="1" applyBorder="1" applyAlignment="1" applyProtection="1">
      <alignment horizontal="left" vertical="center" wrapText="1"/>
      <protection locked="0"/>
    </xf>
    <xf numFmtId="0" fontId="12" fillId="6" borderId="169" xfId="0" applyFont="1" applyFill="1" applyBorder="1" applyAlignment="1" applyProtection="1">
      <alignment horizontal="left" vertical="center" wrapText="1"/>
      <protection locked="0"/>
    </xf>
    <xf numFmtId="0" fontId="12" fillId="6" borderId="170" xfId="0" applyFont="1" applyFill="1" applyBorder="1" applyAlignment="1" applyProtection="1">
      <alignment horizontal="left" vertical="center" wrapText="1"/>
      <protection locked="0"/>
    </xf>
    <xf numFmtId="0" fontId="4" fillId="0" borderId="171" xfId="0" applyFont="1" applyBorder="1" applyAlignment="1">
      <alignment horizontal="center" vertical="center"/>
    </xf>
    <xf numFmtId="0" fontId="12" fillId="6" borderId="172" xfId="1" applyNumberFormat="1" applyFont="1" applyFill="1" applyBorder="1" applyAlignment="1" applyProtection="1">
      <alignment vertical="center" shrinkToFit="1"/>
      <protection locked="0"/>
    </xf>
    <xf numFmtId="0" fontId="12" fillId="6" borderId="171" xfId="1" applyNumberFormat="1" applyFont="1" applyFill="1" applyBorder="1" applyAlignment="1" applyProtection="1">
      <alignment vertical="center" shrinkToFit="1"/>
      <protection locked="0"/>
    </xf>
    <xf numFmtId="180" fontId="12" fillId="6" borderId="172" xfId="1" applyNumberFormat="1" applyFont="1" applyFill="1" applyBorder="1" applyAlignment="1" applyProtection="1">
      <alignment vertical="center" shrinkToFit="1"/>
      <protection locked="0"/>
    </xf>
    <xf numFmtId="180" fontId="12" fillId="6" borderId="171" xfId="1" applyNumberFormat="1" applyFont="1" applyFill="1" applyBorder="1" applyAlignment="1" applyProtection="1">
      <alignment vertical="center" shrinkToFit="1"/>
      <protection locked="0"/>
    </xf>
    <xf numFmtId="180" fontId="12" fillId="6" borderId="173" xfId="1" applyNumberFormat="1" applyFont="1" applyFill="1" applyBorder="1" applyAlignment="1" applyProtection="1">
      <alignment vertical="center" shrinkToFit="1"/>
      <protection locked="0"/>
    </xf>
    <xf numFmtId="0" fontId="4" fillId="0" borderId="8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6" xfId="0" applyFont="1" applyBorder="1" applyAlignment="1">
      <alignment horizontal="center" vertical="center"/>
    </xf>
    <xf numFmtId="0" fontId="4" fillId="0" borderId="92" xfId="0" applyFont="1" applyBorder="1" applyAlignment="1">
      <alignment horizontal="center" vertical="center"/>
    </xf>
    <xf numFmtId="0" fontId="12" fillId="6" borderId="14" xfId="1" applyNumberFormat="1" applyFont="1" applyFill="1" applyBorder="1" applyAlignment="1" applyProtection="1">
      <alignment horizontal="center" vertical="center" shrinkToFit="1"/>
      <protection locked="0"/>
    </xf>
    <xf numFmtId="0" fontId="12" fillId="6" borderId="12" xfId="1" applyNumberFormat="1" applyFont="1" applyFill="1" applyBorder="1" applyAlignment="1" applyProtection="1">
      <alignment horizontal="center" vertical="center" shrinkToFit="1"/>
      <protection locked="0"/>
    </xf>
    <xf numFmtId="0" fontId="12" fillId="6" borderId="176" xfId="0" applyFont="1" applyFill="1" applyBorder="1" applyAlignment="1" applyProtection="1">
      <alignment horizontal="left" vertical="center" wrapText="1"/>
      <protection locked="0"/>
    </xf>
    <xf numFmtId="180" fontId="12" fillId="6" borderId="5" xfId="1" applyNumberFormat="1" applyFont="1" applyFill="1" applyBorder="1" applyAlignment="1" applyProtection="1">
      <alignment vertical="center" shrinkToFit="1"/>
      <protection locked="0"/>
    </xf>
    <xf numFmtId="179" fontId="0" fillId="6" borderId="0" xfId="0" applyNumberFormat="1" applyFill="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79"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0" fontId="3" fillId="0" borderId="178" xfId="0" applyFont="1" applyBorder="1" applyAlignment="1">
      <alignment horizontal="center" vertical="center"/>
    </xf>
    <xf numFmtId="0" fontId="3" fillId="0" borderId="153" xfId="0" applyFont="1" applyBorder="1" applyAlignment="1">
      <alignment horizontal="center" vertical="center"/>
    </xf>
    <xf numFmtId="0" fontId="3" fillId="0" borderId="157" xfId="0" applyFont="1" applyBorder="1" applyAlignment="1">
      <alignment horizontal="center" vertical="center"/>
    </xf>
    <xf numFmtId="0" fontId="3" fillId="0" borderId="179" xfId="0" applyFont="1" applyBorder="1" applyAlignment="1">
      <alignment horizontal="center" vertical="center"/>
    </xf>
    <xf numFmtId="0" fontId="3" fillId="0" borderId="180" xfId="0" applyFont="1" applyBorder="1" applyAlignment="1">
      <alignment horizontal="center" vertical="center"/>
    </xf>
    <xf numFmtId="0" fontId="1" fillId="6" borderId="6" xfId="0" applyFont="1" applyFill="1" applyBorder="1" applyAlignment="1" applyProtection="1">
      <alignment shrinkToFit="1"/>
      <protection locked="0"/>
    </xf>
    <xf numFmtId="0" fontId="1" fillId="6" borderId="5" xfId="0" applyFont="1" applyFill="1" applyBorder="1" applyAlignment="1" applyProtection="1">
      <alignment shrinkToFit="1"/>
      <protection locked="0"/>
    </xf>
    <xf numFmtId="0" fontId="1" fillId="6" borderId="0" xfId="0" applyFont="1" applyFill="1" applyAlignment="1" applyProtection="1">
      <alignment shrinkToFit="1"/>
      <protection locked="0"/>
    </xf>
    <xf numFmtId="0" fontId="1" fillId="6" borderId="13" xfId="0" applyFont="1" applyFill="1" applyBorder="1" applyAlignment="1" applyProtection="1">
      <alignment shrinkToFit="1"/>
      <protection locked="0"/>
    </xf>
    <xf numFmtId="0" fontId="1" fillId="6" borderId="179" xfId="0" applyFont="1" applyFill="1" applyBorder="1" applyAlignment="1" applyProtection="1">
      <alignment shrinkToFit="1"/>
      <protection locked="0"/>
    </xf>
    <xf numFmtId="0" fontId="1" fillId="6" borderId="180" xfId="0" applyFont="1" applyFill="1" applyBorder="1" applyAlignment="1" applyProtection="1">
      <alignment shrinkToFit="1"/>
      <protection locked="0"/>
    </xf>
    <xf numFmtId="0" fontId="3" fillId="0" borderId="181" xfId="0" applyFont="1" applyBorder="1" applyAlignment="1">
      <alignment horizontal="center" vertical="center"/>
    </xf>
    <xf numFmtId="179" fontId="0" fillId="6" borderId="13" xfId="0" applyNumberFormat="1" applyFill="1" applyBorder="1" applyAlignment="1" applyProtection="1">
      <alignment vertical="center" shrinkToFit="1"/>
      <protection locked="0"/>
    </xf>
    <xf numFmtId="0" fontId="0" fillId="6" borderId="0" xfId="0" applyFill="1" applyAlignment="1" applyProtection="1">
      <alignment vertical="center" shrinkToFit="1"/>
      <protection locked="0"/>
    </xf>
    <xf numFmtId="0" fontId="0" fillId="6" borderId="13" xfId="0" applyFill="1" applyBorder="1" applyAlignment="1" applyProtection="1">
      <alignment vertical="center" shrinkToFit="1"/>
      <protection locked="0"/>
    </xf>
    <xf numFmtId="0" fontId="11" fillId="6" borderId="178" xfId="0" applyFont="1" applyFill="1" applyBorder="1" applyAlignment="1" applyProtection="1">
      <alignment vertical="center" shrinkToFit="1"/>
      <protection locked="0"/>
    </xf>
    <xf numFmtId="0" fontId="11" fillId="6" borderId="157" xfId="0" applyFont="1" applyFill="1" applyBorder="1" applyAlignment="1" applyProtection="1">
      <alignment vertical="center" shrinkToFit="1"/>
      <protection locked="0"/>
    </xf>
    <xf numFmtId="0" fontId="11" fillId="6" borderId="179" xfId="0" applyFont="1" applyFill="1" applyBorder="1" applyAlignment="1" applyProtection="1">
      <alignment vertical="center" shrinkToFit="1"/>
      <protection locked="0"/>
    </xf>
    <xf numFmtId="182" fontId="12" fillId="0" borderId="0" xfId="1" applyNumberFormat="1" applyFont="1" applyBorder="1" applyAlignment="1">
      <alignment vertical="center" shrinkToFit="1"/>
    </xf>
    <xf numFmtId="176" fontId="12" fillId="6" borderId="171" xfId="0" applyNumberFormat="1" applyFont="1" applyFill="1" applyBorder="1" applyAlignment="1" applyProtection="1">
      <alignment horizontal="center" vertical="center"/>
      <protection locked="0"/>
    </xf>
    <xf numFmtId="49" fontId="12" fillId="6" borderId="171" xfId="0" applyNumberFormat="1" applyFont="1" applyFill="1" applyBorder="1" applyAlignment="1" applyProtection="1">
      <alignment horizontal="center" vertical="center"/>
      <protection locked="0"/>
    </xf>
    <xf numFmtId="0" fontId="11" fillId="6" borderId="182" xfId="0" applyFont="1" applyFill="1" applyBorder="1" applyAlignment="1" applyProtection="1">
      <alignment horizontal="center" vertical="center"/>
      <protection locked="0"/>
    </xf>
    <xf numFmtId="0" fontId="11" fillId="6" borderId="183" xfId="0" applyFont="1" applyFill="1" applyBorder="1" applyAlignment="1" applyProtection="1">
      <alignment horizontal="center" vertical="center"/>
      <protection locked="0"/>
    </xf>
    <xf numFmtId="0" fontId="11" fillId="6" borderId="82" xfId="0" applyFont="1" applyFill="1" applyBorder="1" applyAlignment="1" applyProtection="1">
      <alignment horizontal="center" vertical="center" wrapText="1"/>
      <protection locked="0"/>
    </xf>
    <xf numFmtId="0" fontId="11" fillId="6" borderId="83" xfId="0" applyFont="1" applyFill="1" applyBorder="1" applyAlignment="1" applyProtection="1">
      <alignment horizontal="center" vertical="center" wrapText="1"/>
      <protection locked="0"/>
    </xf>
    <xf numFmtId="0" fontId="11" fillId="6" borderId="84" xfId="0" applyFont="1" applyFill="1" applyBorder="1" applyAlignment="1" applyProtection="1">
      <alignment horizontal="center" vertical="center" wrapText="1"/>
      <protection locked="0"/>
    </xf>
    <xf numFmtId="0" fontId="11" fillId="6" borderId="85" xfId="0" applyFont="1" applyFill="1" applyBorder="1" applyAlignment="1" applyProtection="1">
      <alignment horizontal="center" vertical="center" wrapText="1"/>
      <protection locked="0"/>
    </xf>
    <xf numFmtId="0" fontId="11" fillId="6" borderId="86" xfId="0" applyFont="1" applyFill="1" applyBorder="1" applyAlignment="1" applyProtection="1">
      <alignment horizontal="center" vertical="center" wrapText="1"/>
      <protection locked="0"/>
    </xf>
    <xf numFmtId="0" fontId="11" fillId="6" borderId="8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75" xfId="0" applyFont="1" applyFill="1" applyBorder="1" applyAlignment="1" applyProtection="1">
      <alignment horizontal="center" vertical="center" wrapText="1"/>
      <protection locked="0"/>
    </xf>
    <xf numFmtId="0" fontId="11" fillId="6" borderId="76" xfId="0"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7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shrinkToFit="1"/>
      <protection locked="0"/>
    </xf>
    <xf numFmtId="0" fontId="11" fillId="6" borderId="7" xfId="0" applyFont="1" applyFill="1" applyBorder="1" applyAlignment="1" applyProtection="1">
      <alignment horizontal="center" vertical="center" shrinkToFit="1"/>
      <protection locked="0"/>
    </xf>
    <xf numFmtId="0" fontId="11" fillId="6" borderId="75" xfId="0" applyFont="1" applyFill="1" applyBorder="1" applyAlignment="1" applyProtection="1">
      <alignment horizontal="center" vertical="center" shrinkToFit="1"/>
      <protection locked="0"/>
    </xf>
    <xf numFmtId="0" fontId="11" fillId="6" borderId="76"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77" xfId="0" applyFont="1" applyFill="1" applyBorder="1" applyAlignment="1" applyProtection="1">
      <alignment horizontal="center" vertical="center" shrinkToFit="1"/>
      <protection locked="0"/>
    </xf>
    <xf numFmtId="0" fontId="11" fillId="6" borderId="184" xfId="0" applyFont="1" applyFill="1" applyBorder="1" applyAlignment="1" applyProtection="1">
      <alignment horizontal="left" vertical="center" shrinkToFit="1"/>
      <protection locked="0"/>
    </xf>
    <xf numFmtId="0" fontId="11" fillId="6" borderId="175" xfId="0" applyFont="1" applyFill="1" applyBorder="1" applyAlignment="1" applyProtection="1">
      <alignment horizontal="left" vertical="center" shrinkToFit="1"/>
      <protection locked="0"/>
    </xf>
    <xf numFmtId="3" fontId="11" fillId="6" borderId="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49" fontId="11" fillId="6" borderId="58" xfId="0" applyNumberFormat="1" applyFont="1" applyFill="1" applyBorder="1" applyAlignment="1" applyProtection="1">
      <alignment horizontal="center" vertical="center"/>
      <protection locked="0"/>
    </xf>
    <xf numFmtId="0" fontId="11" fillId="6" borderId="59" xfId="0" applyFont="1" applyFill="1" applyBorder="1" applyAlignment="1" applyProtection="1">
      <alignment horizontal="center" vertical="center"/>
      <protection locked="0"/>
    </xf>
    <xf numFmtId="0" fontId="11" fillId="6" borderId="60" xfId="0" applyFont="1" applyFill="1" applyBorder="1" applyAlignment="1" applyProtection="1">
      <alignment horizontal="center" vertical="center"/>
      <protection locked="0"/>
    </xf>
    <xf numFmtId="49" fontId="11" fillId="6" borderId="61" xfId="0" applyNumberFormat="1" applyFont="1" applyFill="1" applyBorder="1" applyAlignment="1" applyProtection="1">
      <alignment horizontal="center" vertical="center"/>
      <protection locked="0"/>
    </xf>
    <xf numFmtId="0" fontId="11" fillId="6" borderId="6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49" fontId="11" fillId="6" borderId="64" xfId="0" applyNumberFormat="1" applyFont="1" applyFill="1" applyBorder="1" applyAlignment="1" applyProtection="1">
      <alignment horizontal="center" vertical="center"/>
      <protection locked="0"/>
    </xf>
    <xf numFmtId="0" fontId="11" fillId="6" borderId="65" xfId="0" applyFont="1" applyFill="1" applyBorder="1" applyAlignment="1" applyProtection="1">
      <alignment horizontal="center" vertical="center"/>
      <protection locked="0"/>
    </xf>
    <xf numFmtId="0" fontId="11" fillId="6" borderId="66" xfId="0" applyFont="1" applyFill="1" applyBorder="1" applyAlignment="1" applyProtection="1">
      <alignment horizontal="center" vertical="center"/>
      <protection locked="0"/>
    </xf>
    <xf numFmtId="49" fontId="11" fillId="6" borderId="67" xfId="0" applyNumberFormat="1" applyFont="1" applyFill="1" applyBorder="1" applyAlignment="1" applyProtection="1">
      <alignment horizontal="center" vertical="center"/>
      <protection locked="0"/>
    </xf>
    <xf numFmtId="0" fontId="11" fillId="6" borderId="73" xfId="0" applyFont="1" applyFill="1" applyBorder="1" applyAlignment="1" applyProtection="1">
      <alignment horizontal="center" vertical="center"/>
      <protection locked="0"/>
    </xf>
    <xf numFmtId="0" fontId="11" fillId="6" borderId="70" xfId="0" applyFont="1" applyFill="1" applyBorder="1" applyAlignment="1" applyProtection="1">
      <alignment horizontal="center" vertical="center"/>
      <protection locked="0"/>
    </xf>
    <xf numFmtId="0" fontId="1" fillId="6" borderId="47" xfId="0" applyFont="1" applyFill="1" applyBorder="1" applyAlignment="1" applyProtection="1">
      <alignment shrinkToFit="1"/>
      <protection locked="0"/>
    </xf>
    <xf numFmtId="0" fontId="1" fillId="6" borderId="2" xfId="0" applyFont="1" applyFill="1" applyBorder="1" applyAlignment="1" applyProtection="1">
      <alignment shrinkToFit="1"/>
      <protection locked="0"/>
    </xf>
    <xf numFmtId="0" fontId="1" fillId="6" borderId="12" xfId="0" applyFont="1" applyFill="1" applyBorder="1" applyAlignment="1" applyProtection="1">
      <alignment shrinkToFit="1"/>
      <protection locked="0"/>
    </xf>
    <xf numFmtId="0" fontId="23" fillId="3" borderId="38" xfId="0" applyFont="1" applyFill="1" applyBorder="1" applyAlignment="1">
      <alignment horizontal="center" vertical="center" textRotation="255" shrinkToFit="1"/>
    </xf>
    <xf numFmtId="0" fontId="23" fillId="3" borderId="98" xfId="0" applyFont="1" applyFill="1" applyBorder="1" applyAlignment="1">
      <alignment horizontal="center" vertical="center" textRotation="255" shrinkToFit="1"/>
    </xf>
    <xf numFmtId="0" fontId="23" fillId="3" borderId="31" xfId="0" applyFont="1" applyFill="1" applyBorder="1" applyAlignment="1">
      <alignment horizontal="center" vertical="center" textRotation="255" shrinkToFit="1"/>
    </xf>
    <xf numFmtId="0" fontId="13" fillId="0" borderId="26"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horizontal="right" vertical="center"/>
    </xf>
    <xf numFmtId="0" fontId="13" fillId="0" borderId="118"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2" borderId="108" xfId="0" applyNumberFormat="1" applyFont="1" applyFill="1" applyBorder="1" applyAlignment="1">
      <alignment horizontal="center" vertical="center"/>
    </xf>
    <xf numFmtId="183" fontId="21" fillId="2" borderId="109" xfId="0" applyNumberFormat="1" applyFont="1" applyFill="1" applyBorder="1" applyAlignment="1">
      <alignment horizontal="center" vertical="center"/>
    </xf>
    <xf numFmtId="183" fontId="13" fillId="2" borderId="34" xfId="0" applyNumberFormat="1" applyFont="1" applyFill="1" applyBorder="1" applyAlignment="1">
      <alignment horizontal="center" vertical="center"/>
    </xf>
    <xf numFmtId="183" fontId="13" fillId="2" borderId="109" xfId="0" applyNumberFormat="1" applyFont="1" applyFill="1" applyBorder="1" applyAlignment="1">
      <alignment horizontal="center" vertical="center"/>
    </xf>
    <xf numFmtId="183" fontId="13" fillId="2" borderId="110" xfId="0" applyNumberFormat="1" applyFont="1" applyFill="1" applyBorder="1" applyAlignment="1">
      <alignment horizontal="center" vertical="center"/>
    </xf>
    <xf numFmtId="0" fontId="13" fillId="0" borderId="26" xfId="0" applyFont="1" applyBorder="1" applyAlignment="1">
      <alignment vertical="center"/>
    </xf>
    <xf numFmtId="0" fontId="13" fillId="0" borderId="28" xfId="0" applyFont="1" applyBorder="1" applyAlignment="1">
      <alignment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8" xfId="0" applyFont="1" applyBorder="1" applyAlignment="1">
      <alignment horizontal="left" vertical="top" wrapText="1"/>
    </xf>
    <xf numFmtId="0" fontId="13" fillId="0" borderId="119" xfId="0" applyFont="1" applyBorder="1" applyAlignment="1">
      <alignment horizontal="left" vertical="top" wrapText="1"/>
    </xf>
    <xf numFmtId="0" fontId="13" fillId="0" borderId="0" xfId="0" applyFont="1" applyAlignment="1">
      <alignment horizontal="left" vertical="top" wrapText="1"/>
    </xf>
    <xf numFmtId="0" fontId="13" fillId="0" borderId="122" xfId="0" applyFont="1" applyBorder="1" applyAlignment="1">
      <alignment horizontal="left" vertical="top" wrapText="1"/>
    </xf>
    <xf numFmtId="0" fontId="13" fillId="0" borderId="21" xfId="0" applyFont="1" applyBorder="1" applyAlignment="1">
      <alignment horizontal="left" vertical="top" wrapText="1"/>
    </xf>
    <xf numFmtId="0" fontId="13" fillId="0" borderId="124" xfId="0" applyFont="1" applyBorder="1" applyAlignment="1">
      <alignment horizontal="left" vertical="top"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7" xfId="0" applyFont="1" applyBorder="1" applyAlignment="1">
      <alignment horizontal="center" vertical="center"/>
    </xf>
    <xf numFmtId="0" fontId="13" fillId="0" borderId="27" xfId="0" applyFont="1" applyBorder="1" applyAlignment="1">
      <alignment vertical="center"/>
    </xf>
    <xf numFmtId="0" fontId="13" fillId="0" borderId="118" xfId="0" applyFont="1" applyBorder="1" applyAlignment="1">
      <alignmen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3" xfId="0" applyFont="1" applyBorder="1" applyAlignment="1">
      <alignment horizontal="center" vertical="center"/>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3" fillId="0" borderId="108" xfId="0" applyFont="1" applyBorder="1" applyAlignment="1">
      <alignment vertical="center"/>
    </xf>
    <xf numFmtId="0" fontId="0" fillId="0" borderId="116" xfId="0" applyBorder="1" applyAlignment="1">
      <alignment vertical="center"/>
    </xf>
    <xf numFmtId="0" fontId="0" fillId="0" borderId="109" xfId="0"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3" fillId="0" borderId="120" xfId="0" applyFont="1" applyBorder="1" applyAlignment="1">
      <alignment horizontal="left" vertical="top" wrapText="1"/>
    </xf>
    <xf numFmtId="0" fontId="13" fillId="0" borderId="121" xfId="0" applyFont="1" applyBorder="1" applyAlignment="1">
      <alignment horizontal="left" vertical="top" wrapText="1"/>
    </xf>
    <xf numFmtId="0" fontId="13" fillId="0" borderId="123" xfId="0" applyFont="1" applyBorder="1" applyAlignment="1">
      <alignment horizontal="left" vertical="top" wrapText="1"/>
    </xf>
    <xf numFmtId="0" fontId="13" fillId="0" borderId="25" xfId="0" applyFont="1" applyBorder="1" applyAlignment="1">
      <alignment horizontal="left" vertical="top" wrapText="1"/>
    </xf>
    <xf numFmtId="0" fontId="13" fillId="0" borderId="125" xfId="0" applyFont="1" applyBorder="1" applyAlignment="1">
      <alignment horizontal="left" vertical="top" wrapText="1"/>
    </xf>
    <xf numFmtId="0" fontId="13" fillId="0" borderId="126" xfId="0" applyFont="1" applyBorder="1" applyAlignment="1">
      <alignment horizontal="left" vertical="top" wrapText="1"/>
    </xf>
    <xf numFmtId="0" fontId="27" fillId="0" borderId="29" xfId="0"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CCFF"/>
      <color rgb="FFFFFFCC"/>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77</xdr:col>
      <xdr:colOff>171449</xdr:colOff>
      <xdr:row>1</xdr:row>
      <xdr:rowOff>142875</xdr:rowOff>
    </xdr:from>
    <xdr:to>
      <xdr:col>81</xdr:col>
      <xdr:colOff>561975</xdr:colOff>
      <xdr:row>9</xdr:row>
      <xdr:rowOff>161925</xdr:rowOff>
    </xdr:to>
    <xdr:sp macro="" textlink="">
      <xdr:nvSpPr>
        <xdr:cNvPr id="2" name="正方形/長方形 1">
          <a:extLst>
            <a:ext uri="{FF2B5EF4-FFF2-40B4-BE49-F238E27FC236}">
              <a16:creationId xmlns:a16="http://schemas.microsoft.com/office/drawing/2014/main" id="{F65F9B4A-A5CD-4A23-82B0-330AA16CBDB3}"/>
            </a:ext>
          </a:extLst>
        </xdr:cNvPr>
        <xdr:cNvSpPr/>
      </xdr:nvSpPr>
      <xdr:spPr>
        <a:xfrm>
          <a:off x="10915649" y="219075"/>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127000</xdr:colOff>
      <xdr:row>2</xdr:row>
      <xdr:rowOff>57150</xdr:rowOff>
    </xdr:from>
    <xdr:to>
      <xdr:col>50</xdr:col>
      <xdr:colOff>571500</xdr:colOff>
      <xdr:row>6</xdr:row>
      <xdr:rowOff>158750</xdr:rowOff>
    </xdr:to>
    <xdr:sp macro="" textlink="">
      <xdr:nvSpPr>
        <xdr:cNvPr id="2" name="正方形/長方形 1">
          <a:extLst>
            <a:ext uri="{FF2B5EF4-FFF2-40B4-BE49-F238E27FC236}">
              <a16:creationId xmlns:a16="http://schemas.microsoft.com/office/drawing/2014/main" id="{CD50E6F1-DCE6-465F-A962-7842FABA8EA2}"/>
            </a:ext>
          </a:extLst>
        </xdr:cNvPr>
        <xdr:cNvSpPr/>
      </xdr:nvSpPr>
      <xdr:spPr>
        <a:xfrm>
          <a:off x="11595100" y="438150"/>
          <a:ext cx="2501900" cy="762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をご提出ください。</a:t>
          </a:r>
        </a:p>
      </xdr:txBody>
    </xdr:sp>
    <xdr:clientData/>
  </xdr:twoCellAnchor>
  <xdr:twoCellAnchor>
    <xdr:from>
      <xdr:col>182</xdr:col>
      <xdr:colOff>180975</xdr:colOff>
      <xdr:row>1</xdr:row>
      <xdr:rowOff>133350</xdr:rowOff>
    </xdr:from>
    <xdr:to>
      <xdr:col>186</xdr:col>
      <xdr:colOff>571501</xdr:colOff>
      <xdr:row>9</xdr:row>
      <xdr:rowOff>152400</xdr:rowOff>
    </xdr:to>
    <xdr:sp macro="" textlink="">
      <xdr:nvSpPr>
        <xdr:cNvPr id="3" name="正方形/長方形 2">
          <a:extLst>
            <a:ext uri="{FF2B5EF4-FFF2-40B4-BE49-F238E27FC236}">
              <a16:creationId xmlns:a16="http://schemas.microsoft.com/office/drawing/2014/main" id="{BDF2DA5C-5C83-41CB-BFF0-AB5F439E645C}"/>
            </a:ext>
          </a:extLst>
        </xdr:cNvPr>
        <xdr:cNvSpPr/>
      </xdr:nvSpPr>
      <xdr:spPr>
        <a:xfrm>
          <a:off x="10829925" y="209550"/>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19</xdr:row>
      <xdr:rowOff>219075</xdr:rowOff>
    </xdr:from>
    <xdr:to>
      <xdr:col>11</xdr:col>
      <xdr:colOff>152400</xdr:colOff>
      <xdr:row>21</xdr:row>
      <xdr:rowOff>171450</xdr:rowOff>
    </xdr:to>
    <xdr:sp macro="" textlink="">
      <xdr:nvSpPr>
        <xdr:cNvPr id="2" name="テキスト ボックス 1">
          <a:extLst>
            <a:ext uri="{FF2B5EF4-FFF2-40B4-BE49-F238E27FC236}">
              <a16:creationId xmlns:a16="http://schemas.microsoft.com/office/drawing/2014/main" id="{82DCD656-0AA6-4C4E-97DA-5C53E0E48CBC}"/>
            </a:ext>
          </a:extLst>
        </xdr:cNvPr>
        <xdr:cNvSpPr txBox="1"/>
      </xdr:nvSpPr>
      <xdr:spPr>
        <a:xfrm>
          <a:off x="257175" y="3457575"/>
          <a:ext cx="2771775" cy="4095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500</a:t>
          </a:r>
          <a:r>
            <a:rPr kumimoji="1" lang="ja-JP" altLang="en-US" sz="1100"/>
            <a:t>万円未満の工事はまとめて合算可</a:t>
          </a:r>
        </a:p>
      </xdr:txBody>
    </xdr:sp>
    <xdr:clientData/>
  </xdr:twoCellAnchor>
  <xdr:twoCellAnchor>
    <xdr:from>
      <xdr:col>3</xdr:col>
      <xdr:colOff>219075</xdr:colOff>
      <xdr:row>18</xdr:row>
      <xdr:rowOff>104775</xdr:rowOff>
    </xdr:from>
    <xdr:to>
      <xdr:col>4</xdr:col>
      <xdr:colOff>252412</xdr:colOff>
      <xdr:row>19</xdr:row>
      <xdr:rowOff>211932</xdr:rowOff>
    </xdr:to>
    <xdr:cxnSp macro="">
      <xdr:nvCxnSpPr>
        <xdr:cNvPr id="3" name="直線矢印コネクタ 8">
          <a:extLst>
            <a:ext uri="{FF2B5EF4-FFF2-40B4-BE49-F238E27FC236}">
              <a16:creationId xmlns:a16="http://schemas.microsoft.com/office/drawing/2014/main" id="{786E5589-5853-4299-8645-C11A9D8E8ED2}"/>
            </a:ext>
          </a:extLst>
        </xdr:cNvPr>
        <xdr:cNvCxnSpPr>
          <a:cxnSpLocks noChangeShapeType="1"/>
        </xdr:cNvCxnSpPr>
      </xdr:nvCxnSpPr>
      <xdr:spPr bwMode="auto">
        <a:xfrm flipH="1" flipV="1">
          <a:off x="885825" y="3114675"/>
          <a:ext cx="309562" cy="33575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123825</xdr:colOff>
      <xdr:row>4</xdr:row>
      <xdr:rowOff>114300</xdr:rowOff>
    </xdr:from>
    <xdr:to>
      <xdr:col>9</xdr:col>
      <xdr:colOff>50005</xdr:colOff>
      <xdr:row>7</xdr:row>
      <xdr:rowOff>4764</xdr:rowOff>
    </xdr:to>
    <xdr:sp macro="" textlink="">
      <xdr:nvSpPr>
        <xdr:cNvPr id="5" name="テキスト ボックス 4">
          <a:extLst>
            <a:ext uri="{FF2B5EF4-FFF2-40B4-BE49-F238E27FC236}">
              <a16:creationId xmlns:a16="http://schemas.microsoft.com/office/drawing/2014/main" id="{3AD8C319-AB6E-4F3C-BD61-FE48B769BE56}"/>
            </a:ext>
          </a:extLst>
        </xdr:cNvPr>
        <xdr:cNvSpPr txBox="1"/>
      </xdr:nvSpPr>
      <xdr:spPr>
        <a:xfrm>
          <a:off x="238125" y="828675"/>
          <a:ext cx="2135980" cy="376239"/>
        </a:xfrm>
        <a:prstGeom prst="rect">
          <a:avLst/>
        </a:prstGeom>
        <a:solidFill>
          <a:srgbClr val="FFCC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u="sng"/>
            <a:t>元請工事</a:t>
          </a:r>
          <a:r>
            <a:rPr kumimoji="1" lang="ja-JP" altLang="en-US" sz="1400" b="1"/>
            <a:t>のみ記入</a:t>
          </a:r>
        </a:p>
      </xdr:txBody>
    </xdr:sp>
    <xdr:clientData/>
  </xdr:twoCellAnchor>
  <xdr:twoCellAnchor>
    <xdr:from>
      <xdr:col>6</xdr:col>
      <xdr:colOff>247650</xdr:colOff>
      <xdr:row>7</xdr:row>
      <xdr:rowOff>19050</xdr:rowOff>
    </xdr:from>
    <xdr:to>
      <xdr:col>8</xdr:col>
      <xdr:colOff>152400</xdr:colOff>
      <xdr:row>14</xdr:row>
      <xdr:rowOff>90487</xdr:rowOff>
    </xdr:to>
    <xdr:cxnSp macro="">
      <xdr:nvCxnSpPr>
        <xdr:cNvPr id="6" name="直線矢印コネクタ 8">
          <a:extLst>
            <a:ext uri="{FF2B5EF4-FFF2-40B4-BE49-F238E27FC236}">
              <a16:creationId xmlns:a16="http://schemas.microsoft.com/office/drawing/2014/main" id="{3D89A093-1F01-4415-8300-4A56E3859089}"/>
            </a:ext>
          </a:extLst>
        </xdr:cNvPr>
        <xdr:cNvCxnSpPr>
          <a:cxnSpLocks noChangeShapeType="1"/>
        </xdr:cNvCxnSpPr>
      </xdr:nvCxnSpPr>
      <xdr:spPr bwMode="auto">
        <a:xfrm flipH="1">
          <a:off x="1743075" y="1219200"/>
          <a:ext cx="457200" cy="102393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38100</xdr:colOff>
      <xdr:row>16</xdr:row>
      <xdr:rowOff>200025</xdr:rowOff>
    </xdr:from>
    <xdr:to>
      <xdr:col>3</xdr:col>
      <xdr:colOff>219075</xdr:colOff>
      <xdr:row>19</xdr:row>
      <xdr:rowOff>9525</xdr:rowOff>
    </xdr:to>
    <xdr:sp macro="" textlink="">
      <xdr:nvSpPr>
        <xdr:cNvPr id="8" name="円/楕円 17">
          <a:extLst>
            <a:ext uri="{FF2B5EF4-FFF2-40B4-BE49-F238E27FC236}">
              <a16:creationId xmlns:a16="http://schemas.microsoft.com/office/drawing/2014/main" id="{4E33F9CA-2DD2-4963-83E7-88A18F3A1980}"/>
            </a:ext>
          </a:extLst>
        </xdr:cNvPr>
        <xdr:cNvSpPr>
          <a:spLocks noChangeArrowheads="1"/>
        </xdr:cNvSpPr>
      </xdr:nvSpPr>
      <xdr:spPr bwMode="auto">
        <a:xfrm>
          <a:off x="38100" y="2752725"/>
          <a:ext cx="847725" cy="4953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238125</xdr:colOff>
      <xdr:row>20</xdr:row>
      <xdr:rowOff>161925</xdr:rowOff>
    </xdr:from>
    <xdr:ext cx="2190750" cy="547687"/>
    <xdr:sp macro="" textlink="">
      <xdr:nvSpPr>
        <xdr:cNvPr id="9" name="テキスト ボックス 8">
          <a:extLst>
            <a:ext uri="{FF2B5EF4-FFF2-40B4-BE49-F238E27FC236}">
              <a16:creationId xmlns:a16="http://schemas.microsoft.com/office/drawing/2014/main" id="{F81C95F2-1ABC-4A10-92DF-E6EDCAC4FBF3}"/>
            </a:ext>
          </a:extLst>
        </xdr:cNvPr>
        <xdr:cNvSpPr txBox="1"/>
      </xdr:nvSpPr>
      <xdr:spPr>
        <a:xfrm>
          <a:off x="3390900" y="3629025"/>
          <a:ext cx="2190750" cy="547687"/>
        </a:xfrm>
        <a:prstGeom prst="rect">
          <a:avLst/>
        </a:prstGeom>
        <a:solidFill>
          <a:schemeClr val="lt1"/>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月～令和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年３月末までに終了した工事を記入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endParaRPr>
        </a:p>
      </xdr:txBody>
    </xdr:sp>
    <xdr:clientData/>
  </xdr:oneCellAnchor>
  <xdr:twoCellAnchor>
    <xdr:from>
      <xdr:col>17</xdr:col>
      <xdr:colOff>209550</xdr:colOff>
      <xdr:row>19</xdr:row>
      <xdr:rowOff>76200</xdr:rowOff>
    </xdr:from>
    <xdr:to>
      <xdr:col>18</xdr:col>
      <xdr:colOff>54769</xdr:colOff>
      <xdr:row>20</xdr:row>
      <xdr:rowOff>159543</xdr:rowOff>
    </xdr:to>
    <xdr:cxnSp macro="">
      <xdr:nvCxnSpPr>
        <xdr:cNvPr id="10" name="直線矢印コネクタ 8">
          <a:extLst>
            <a:ext uri="{FF2B5EF4-FFF2-40B4-BE49-F238E27FC236}">
              <a16:creationId xmlns:a16="http://schemas.microsoft.com/office/drawing/2014/main" id="{8016362B-B667-4F46-98EF-160D1AE0EEDD}"/>
            </a:ext>
          </a:extLst>
        </xdr:cNvPr>
        <xdr:cNvCxnSpPr>
          <a:cxnSpLocks noChangeShapeType="1"/>
        </xdr:cNvCxnSpPr>
      </xdr:nvCxnSpPr>
      <xdr:spPr bwMode="auto">
        <a:xfrm flipH="1" flipV="1">
          <a:off x="4629150" y="3314700"/>
          <a:ext cx="83344" cy="311943"/>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23</xdr:col>
      <xdr:colOff>219075</xdr:colOff>
      <xdr:row>20</xdr:row>
      <xdr:rowOff>85725</xdr:rowOff>
    </xdr:from>
    <xdr:ext cx="2119313" cy="821532"/>
    <xdr:sp macro="" textlink="">
      <xdr:nvSpPr>
        <xdr:cNvPr id="11" name="テキスト ボックス 10">
          <a:extLst>
            <a:ext uri="{FF2B5EF4-FFF2-40B4-BE49-F238E27FC236}">
              <a16:creationId xmlns:a16="http://schemas.microsoft.com/office/drawing/2014/main" id="{5DAC7F21-B253-4C2B-A199-3CACFA00D1AB}"/>
            </a:ext>
          </a:extLst>
        </xdr:cNvPr>
        <xdr:cNvSpPr txBox="1"/>
      </xdr:nvSpPr>
      <xdr:spPr>
        <a:xfrm>
          <a:off x="6057900" y="3552825"/>
          <a:ext cx="2119313" cy="82153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u="sng"/>
            <a:t>税抜の金額</a:t>
          </a:r>
          <a:r>
            <a:rPr kumimoji="1" lang="ja-JP" altLang="en-US" sz="1100"/>
            <a:t>で記入</a:t>
          </a:r>
          <a:endParaRPr kumimoji="1" lang="en-US" altLang="ja-JP" sz="1100"/>
        </a:p>
        <a:p>
          <a:endParaRPr kumimoji="1" lang="en-US" altLang="ja-JP" sz="1100"/>
        </a:p>
        <a:p>
          <a:r>
            <a:rPr lang="ja-JP" altLang="en-US"/>
            <a:t>一工事が１億８千万円未満</a:t>
          </a:r>
          <a:r>
            <a:rPr lang="en-US" altLang="ja-JP"/>
            <a:t>(</a:t>
          </a:r>
          <a:r>
            <a:rPr lang="ja-JP" altLang="en-US"/>
            <a:t>税抜</a:t>
          </a:r>
          <a:r>
            <a:rPr lang="en-US" altLang="ja-JP"/>
            <a:t>)</a:t>
          </a:r>
          <a:r>
            <a:rPr lang="ja-JP" altLang="en-US"/>
            <a:t>の工事であること</a:t>
          </a:r>
          <a:endParaRPr kumimoji="1" lang="en-US" altLang="ja-JP" sz="1100"/>
        </a:p>
      </xdr:txBody>
    </xdr:sp>
    <xdr:clientData/>
  </xdr:oneCellAnchor>
  <xdr:twoCellAnchor>
    <xdr:from>
      <xdr:col>24</xdr:col>
      <xdr:colOff>152400</xdr:colOff>
      <xdr:row>16</xdr:row>
      <xdr:rowOff>171450</xdr:rowOff>
    </xdr:from>
    <xdr:to>
      <xdr:col>29</xdr:col>
      <xdr:colOff>14287</xdr:colOff>
      <xdr:row>20</xdr:row>
      <xdr:rowOff>109538</xdr:rowOff>
    </xdr:to>
    <xdr:cxnSp macro="">
      <xdr:nvCxnSpPr>
        <xdr:cNvPr id="12" name="直線矢印コネクタ 8">
          <a:extLst>
            <a:ext uri="{FF2B5EF4-FFF2-40B4-BE49-F238E27FC236}">
              <a16:creationId xmlns:a16="http://schemas.microsoft.com/office/drawing/2014/main" id="{96ACD89B-EBFE-4353-8662-014C7A83D138}"/>
            </a:ext>
          </a:extLst>
        </xdr:cNvPr>
        <xdr:cNvCxnSpPr>
          <a:cxnSpLocks noChangeShapeType="1"/>
        </xdr:cNvCxnSpPr>
      </xdr:nvCxnSpPr>
      <xdr:spPr bwMode="auto">
        <a:xfrm flipH="1" flipV="1">
          <a:off x="6229350" y="2724150"/>
          <a:ext cx="900112" cy="85248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31</xdr:col>
      <xdr:colOff>209550</xdr:colOff>
      <xdr:row>0</xdr:row>
      <xdr:rowOff>47625</xdr:rowOff>
    </xdr:from>
    <xdr:to>
      <xdr:col>38</xdr:col>
      <xdr:colOff>97631</xdr:colOff>
      <xdr:row>7</xdr:row>
      <xdr:rowOff>52386</xdr:rowOff>
    </xdr:to>
    <xdr:sp macro="" textlink="">
      <xdr:nvSpPr>
        <xdr:cNvPr id="14" name="円/楕円 164">
          <a:extLst>
            <a:ext uri="{FF2B5EF4-FFF2-40B4-BE49-F238E27FC236}">
              <a16:creationId xmlns:a16="http://schemas.microsoft.com/office/drawing/2014/main" id="{D7F2E22C-1B94-4EB2-A9FF-F4A85EE1C4B2}"/>
            </a:ext>
          </a:extLst>
        </xdr:cNvPr>
        <xdr:cNvSpPr/>
      </xdr:nvSpPr>
      <xdr:spPr>
        <a:xfrm>
          <a:off x="7800975" y="47625"/>
          <a:ext cx="1402556" cy="1204911"/>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【5】</a:t>
          </a:r>
        </a:p>
        <a:p>
          <a:pPr algn="ctr"/>
          <a:r>
            <a:rPr kumimoji="1" lang="ja-JP" altLang="en-US" sz="14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53</xdr:row>
      <xdr:rowOff>0</xdr:rowOff>
    </xdr:from>
    <xdr:to>
      <xdr:col>15</xdr:col>
      <xdr:colOff>504825</xdr:colOff>
      <xdr:row>56</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972425"/>
          <a:ext cx="1314450" cy="5524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17</xdr:col>
      <xdr:colOff>19050</xdr:colOff>
      <xdr:row>53</xdr:row>
      <xdr:rowOff>0</xdr:rowOff>
    </xdr:from>
    <xdr:to>
      <xdr:col>17</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18</xdr:col>
      <xdr:colOff>0</xdr:colOff>
      <xdr:row>44</xdr:row>
      <xdr:rowOff>19050</xdr:rowOff>
    </xdr:from>
    <xdr:to>
      <xdr:col>18</xdr:col>
      <xdr:colOff>47625</xdr:colOff>
      <xdr:row>53</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17</xdr:col>
      <xdr:colOff>1916564</xdr:colOff>
      <xdr:row>55</xdr:row>
      <xdr:rowOff>1359</xdr:rowOff>
    </xdr:from>
    <xdr:to>
      <xdr:col>18</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17</xdr:col>
      <xdr:colOff>2295525</xdr:colOff>
      <xdr:row>53</xdr:row>
      <xdr:rowOff>57150</xdr:rowOff>
    </xdr:from>
    <xdr:to>
      <xdr:col>17</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2305050</xdr:colOff>
      <xdr:row>54</xdr:row>
      <xdr:rowOff>66675</xdr:rowOff>
    </xdr:from>
    <xdr:to>
      <xdr:col>18</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53</xdr:row>
      <xdr:rowOff>0</xdr:rowOff>
    </xdr:from>
    <xdr:to>
      <xdr:col>18</xdr:col>
      <xdr:colOff>257175</xdr:colOff>
      <xdr:row>53</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257175</xdr:colOff>
      <xdr:row>53</xdr:row>
      <xdr:rowOff>0</xdr:rowOff>
    </xdr:from>
    <xdr:to>
      <xdr:col>18</xdr:col>
      <xdr:colOff>257175</xdr:colOff>
      <xdr:row>55</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52</xdr:row>
      <xdr:rowOff>0</xdr:rowOff>
    </xdr:from>
    <xdr:to>
      <xdr:col>19</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20</xdr:col>
      <xdr:colOff>0</xdr:colOff>
      <xdr:row>50</xdr:row>
      <xdr:rowOff>19050</xdr:rowOff>
    </xdr:from>
    <xdr:to>
      <xdr:col>20</xdr:col>
      <xdr:colOff>47625</xdr:colOff>
      <xdr:row>52</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19</xdr:col>
      <xdr:colOff>1916564</xdr:colOff>
      <xdr:row>54</xdr:row>
      <xdr:rowOff>1359</xdr:rowOff>
    </xdr:from>
    <xdr:to>
      <xdr:col>20</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2295525</xdr:colOff>
      <xdr:row>52</xdr:row>
      <xdr:rowOff>57150</xdr:rowOff>
    </xdr:from>
    <xdr:to>
      <xdr:col>19</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2305050</xdr:colOff>
      <xdr:row>53</xdr:row>
      <xdr:rowOff>66675</xdr:rowOff>
    </xdr:from>
    <xdr:to>
      <xdr:col>20</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57150</xdr:colOff>
      <xdr:row>52</xdr:row>
      <xdr:rowOff>0</xdr:rowOff>
    </xdr:from>
    <xdr:to>
      <xdr:col>20</xdr:col>
      <xdr:colOff>257175</xdr:colOff>
      <xdr:row>52</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257175</xdr:colOff>
      <xdr:row>52</xdr:row>
      <xdr:rowOff>0</xdr:rowOff>
    </xdr:from>
    <xdr:to>
      <xdr:col>20</xdr:col>
      <xdr:colOff>257175</xdr:colOff>
      <xdr:row>54</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1840364</xdr:colOff>
      <xdr:row>48</xdr:row>
      <xdr:rowOff>29934</xdr:rowOff>
    </xdr:from>
    <xdr:to>
      <xdr:col>20</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2257425</xdr:colOff>
      <xdr:row>47</xdr:row>
      <xdr:rowOff>19050</xdr:rowOff>
    </xdr:from>
    <xdr:to>
      <xdr:col>19</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24"/>
  <sheetViews>
    <sheetView showGridLines="0" showZeros="0" tabSelected="1" view="pageBreakPreview" zoomScaleNormal="100" zoomScaleSheetLayoutView="100" workbookViewId="0">
      <selection activeCell="B16" sqref="B16:I17"/>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7" width="9" style="1" hidden="1" customWidth="1"/>
    <col min="78" max="78" width="9" style="1" customWidth="1"/>
    <col min="79" max="16383" width="9" style="1"/>
    <col min="16384" max="16384" width="6.875" style="1" customWidth="1"/>
  </cols>
  <sheetData>
    <row r="1" spans="1:65" ht="6" customHeight="1" thickBot="1"/>
    <row r="2" spans="1:65" ht="24" customHeight="1">
      <c r="X2" s="6"/>
      <c r="Y2" s="6"/>
      <c r="BF2" s="473" t="s">
        <v>213</v>
      </c>
      <c r="BG2" s="474"/>
      <c r="BH2" s="474"/>
      <c r="BI2" s="474"/>
      <c r="BJ2" s="475"/>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65" ht="17.25" customHeight="1">
      <c r="B4" s="2" t="s">
        <v>9</v>
      </c>
      <c r="U4" s="9" t="s">
        <v>30</v>
      </c>
      <c r="V4" s="7"/>
      <c r="W4" s="7"/>
      <c r="X4" s="7"/>
      <c r="Y4" s="7"/>
      <c r="BF4" s="152"/>
      <c r="BG4" s="41" t="s">
        <v>214</v>
      </c>
      <c r="BH4" s="41"/>
      <c r="BI4" s="41"/>
      <c r="BJ4" s="153"/>
    </row>
    <row r="5" spans="1:65" ht="12.95" customHeight="1">
      <c r="M5" s="10"/>
      <c r="N5" s="434" t="s">
        <v>31</v>
      </c>
      <c r="O5" s="434"/>
      <c r="P5" s="434"/>
      <c r="Q5" s="434"/>
      <c r="R5" s="434"/>
      <c r="S5" s="434"/>
      <c r="T5" s="434"/>
      <c r="U5" s="434"/>
      <c r="V5" s="434"/>
      <c r="W5" s="434"/>
      <c r="X5" s="434"/>
      <c r="Y5" s="434"/>
      <c r="Z5" s="434"/>
      <c r="AA5" s="434"/>
      <c r="AB5" s="434"/>
      <c r="AC5" s="434"/>
      <c r="AD5" s="434"/>
      <c r="AE5" s="434"/>
      <c r="AF5" s="10"/>
      <c r="AL5" s="212"/>
      <c r="AM5" s="488" t="s">
        <v>253</v>
      </c>
      <c r="AN5" s="489"/>
      <c r="AO5" s="489"/>
      <c r="AP5" s="490"/>
      <c r="BF5" s="152"/>
      <c r="BG5" s="41" t="s">
        <v>215</v>
      </c>
      <c r="BH5" s="41"/>
      <c r="BI5" s="41"/>
      <c r="BJ5" s="153"/>
    </row>
    <row r="6" spans="1:65" ht="12.95" customHeight="1">
      <c r="M6" s="11"/>
      <c r="N6" s="435"/>
      <c r="O6" s="435"/>
      <c r="P6" s="435"/>
      <c r="Q6" s="435"/>
      <c r="R6" s="435"/>
      <c r="S6" s="435"/>
      <c r="T6" s="435"/>
      <c r="U6" s="435"/>
      <c r="V6" s="435"/>
      <c r="W6" s="435"/>
      <c r="X6" s="435"/>
      <c r="Y6" s="435"/>
      <c r="Z6" s="435"/>
      <c r="AA6" s="435"/>
      <c r="AB6" s="435"/>
      <c r="AC6" s="435"/>
      <c r="AD6" s="435"/>
      <c r="AE6" s="435"/>
      <c r="AF6" s="11"/>
      <c r="AL6" s="212"/>
      <c r="AM6" s="491"/>
      <c r="AN6" s="492"/>
      <c r="AO6" s="492"/>
      <c r="AP6" s="493"/>
      <c r="BF6" s="152"/>
      <c r="BG6" s="41" t="s">
        <v>237</v>
      </c>
      <c r="BH6" s="41"/>
      <c r="BI6" s="41"/>
      <c r="BJ6" s="153"/>
    </row>
    <row r="7" spans="1:65" ht="12.75" customHeight="1">
      <c r="AL7" s="209"/>
      <c r="AM7" s="209"/>
      <c r="BF7" s="152"/>
      <c r="BG7" s="41" t="s">
        <v>216</v>
      </c>
      <c r="BH7" s="41"/>
      <c r="BI7" s="41"/>
      <c r="BJ7" s="153"/>
    </row>
    <row r="8" spans="1:65" ht="6" customHeight="1">
      <c r="BF8" s="152"/>
      <c r="BG8" s="41" t="s">
        <v>215</v>
      </c>
      <c r="BH8" s="41"/>
      <c r="BI8" s="41"/>
      <c r="BJ8" s="153"/>
    </row>
    <row r="9" spans="1:65" ht="12" customHeight="1">
      <c r="B9" s="395" t="s">
        <v>2</v>
      </c>
      <c r="C9" s="396"/>
      <c r="D9" s="396"/>
      <c r="E9" s="396"/>
      <c r="F9" s="396"/>
      <c r="G9" s="396"/>
      <c r="H9" s="396"/>
      <c r="I9" s="427"/>
      <c r="J9" s="336" t="s">
        <v>10</v>
      </c>
      <c r="K9" s="336"/>
      <c r="L9" s="3" t="s">
        <v>3</v>
      </c>
      <c r="M9" s="336" t="s">
        <v>11</v>
      </c>
      <c r="N9" s="336"/>
      <c r="O9" s="398" t="s">
        <v>12</v>
      </c>
      <c r="P9" s="336"/>
      <c r="Q9" s="336"/>
      <c r="R9" s="336"/>
      <c r="S9" s="336"/>
      <c r="T9" s="336"/>
      <c r="U9" s="336" t="s">
        <v>13</v>
      </c>
      <c r="V9" s="336"/>
      <c r="W9" s="336"/>
      <c r="AL9" s="494">
        <f ca="1">$BJ$16</f>
        <v>30</v>
      </c>
      <c r="AM9" s="338"/>
      <c r="AN9" s="343" t="s">
        <v>4</v>
      </c>
      <c r="AO9" s="343"/>
      <c r="AP9" s="338">
        <v>1</v>
      </c>
      <c r="AQ9" s="338"/>
      <c r="AR9" s="343" t="s">
        <v>5</v>
      </c>
      <c r="AS9" s="352"/>
      <c r="BD9" s="112"/>
      <c r="BF9" s="152"/>
      <c r="BG9" s="41" t="s">
        <v>238</v>
      </c>
      <c r="BH9" s="41"/>
      <c r="BI9" s="41"/>
      <c r="BJ9" s="153"/>
    </row>
    <row r="10" spans="1:65" ht="13.5" customHeight="1">
      <c r="B10" s="396"/>
      <c r="C10" s="396"/>
      <c r="D10" s="396"/>
      <c r="E10" s="396"/>
      <c r="F10" s="396"/>
      <c r="G10" s="396"/>
      <c r="H10" s="396"/>
      <c r="I10" s="427"/>
      <c r="J10" s="428"/>
      <c r="K10" s="430"/>
      <c r="L10" s="428"/>
      <c r="M10" s="432"/>
      <c r="N10" s="442"/>
      <c r="O10" s="428"/>
      <c r="P10" s="440"/>
      <c r="Q10" s="440"/>
      <c r="R10" s="440"/>
      <c r="S10" s="440"/>
      <c r="T10" s="442"/>
      <c r="U10" s="428"/>
      <c r="V10" s="440"/>
      <c r="W10" s="450"/>
      <c r="AL10" s="339"/>
      <c r="AM10" s="340"/>
      <c r="AN10" s="344"/>
      <c r="AO10" s="344"/>
      <c r="AP10" s="340"/>
      <c r="AQ10" s="340"/>
      <c r="AR10" s="344"/>
      <c r="AS10" s="353"/>
      <c r="BF10" s="152"/>
      <c r="BG10" s="41" t="s">
        <v>217</v>
      </c>
      <c r="BH10" s="41"/>
      <c r="BI10" s="41"/>
      <c r="BJ10" s="153"/>
    </row>
    <row r="11" spans="1:65" ht="9" customHeight="1">
      <c r="B11" s="396"/>
      <c r="C11" s="396"/>
      <c r="D11" s="396"/>
      <c r="E11" s="396"/>
      <c r="F11" s="396"/>
      <c r="G11" s="396"/>
      <c r="H11" s="396"/>
      <c r="I11" s="427"/>
      <c r="J11" s="429"/>
      <c r="K11" s="431"/>
      <c r="L11" s="429"/>
      <c r="M11" s="433"/>
      <c r="N11" s="443"/>
      <c r="O11" s="429"/>
      <c r="P11" s="441"/>
      <c r="Q11" s="441"/>
      <c r="R11" s="441"/>
      <c r="S11" s="441"/>
      <c r="T11" s="443"/>
      <c r="U11" s="429"/>
      <c r="V11" s="441"/>
      <c r="W11" s="451"/>
      <c r="AL11" s="341"/>
      <c r="AM11" s="342"/>
      <c r="AN11" s="345"/>
      <c r="AO11" s="345"/>
      <c r="AP11" s="342"/>
      <c r="AQ11" s="342"/>
      <c r="AR11" s="345"/>
      <c r="AS11" s="354"/>
      <c r="BF11" s="152"/>
      <c r="BG11" s="41" t="s">
        <v>215</v>
      </c>
      <c r="BH11" s="41"/>
      <c r="BI11" s="41"/>
      <c r="BJ11" s="153"/>
    </row>
    <row r="12" spans="1:65" ht="6" customHeight="1" thickBot="1">
      <c r="B12" s="397"/>
      <c r="C12" s="397"/>
      <c r="D12" s="397"/>
      <c r="E12" s="397"/>
      <c r="F12" s="397"/>
      <c r="G12" s="397"/>
      <c r="H12" s="397"/>
      <c r="I12" s="298"/>
      <c r="J12" s="429"/>
      <c r="K12" s="431"/>
      <c r="L12" s="429"/>
      <c r="M12" s="433"/>
      <c r="N12" s="443"/>
      <c r="O12" s="429"/>
      <c r="P12" s="441"/>
      <c r="Q12" s="441"/>
      <c r="R12" s="441"/>
      <c r="S12" s="441"/>
      <c r="T12" s="443"/>
      <c r="U12" s="429"/>
      <c r="V12" s="441"/>
      <c r="W12" s="451"/>
      <c r="BF12" s="152"/>
      <c r="BG12" s="41" t="s">
        <v>239</v>
      </c>
      <c r="BH12" s="41"/>
      <c r="BI12" s="41"/>
      <c r="BJ12" s="153"/>
    </row>
    <row r="13" spans="1:65" s="6" customFormat="1" ht="15" customHeight="1" thickBot="1">
      <c r="A13" s="1"/>
      <c r="B13" s="361" t="s">
        <v>14</v>
      </c>
      <c r="C13" s="362"/>
      <c r="D13" s="362"/>
      <c r="E13" s="362"/>
      <c r="F13" s="362"/>
      <c r="G13" s="362"/>
      <c r="H13" s="362"/>
      <c r="I13" s="363"/>
      <c r="J13" s="361" t="s">
        <v>6</v>
      </c>
      <c r="K13" s="362"/>
      <c r="L13" s="362"/>
      <c r="M13" s="362"/>
      <c r="N13" s="422"/>
      <c r="O13" s="370" t="s">
        <v>15</v>
      </c>
      <c r="P13" s="362"/>
      <c r="Q13" s="362"/>
      <c r="R13" s="362"/>
      <c r="S13" s="362"/>
      <c r="T13" s="362"/>
      <c r="U13" s="363"/>
      <c r="V13" s="12" t="s">
        <v>32</v>
      </c>
      <c r="W13" s="25"/>
      <c r="X13" s="25"/>
      <c r="Y13" s="373" t="s">
        <v>44</v>
      </c>
      <c r="Z13" s="373"/>
      <c r="AA13" s="373"/>
      <c r="AB13" s="373"/>
      <c r="AC13" s="373"/>
      <c r="AD13" s="373"/>
      <c r="AE13" s="373"/>
      <c r="AF13" s="373"/>
      <c r="AG13" s="373"/>
      <c r="AH13" s="373"/>
      <c r="AI13" s="25"/>
      <c r="AJ13" s="25"/>
      <c r="AK13" s="26"/>
      <c r="AL13" s="13" t="s">
        <v>209</v>
      </c>
      <c r="AM13" s="14"/>
      <c r="AN13" s="495" t="s">
        <v>33</v>
      </c>
      <c r="AO13" s="495"/>
      <c r="AP13" s="495"/>
      <c r="AQ13" s="495"/>
      <c r="AR13" s="495"/>
      <c r="AS13" s="496"/>
      <c r="AX13" s="4"/>
      <c r="AY13" s="4"/>
      <c r="AZ13" s="4"/>
      <c r="BA13" s="4"/>
      <c r="BB13" s="4"/>
      <c r="BC13" s="4"/>
      <c r="BD13" s="476" t="s">
        <v>161</v>
      </c>
      <c r="BE13" s="477"/>
      <c r="BF13" s="150"/>
      <c r="BG13" s="41" t="s">
        <v>218</v>
      </c>
      <c r="BH13" s="87"/>
      <c r="BI13" s="87"/>
      <c r="BJ13" s="154"/>
    </row>
    <row r="14" spans="1:65" s="6" customFormat="1" ht="13.5" customHeight="1" thickBot="1">
      <c r="A14" s="1"/>
      <c r="B14" s="364"/>
      <c r="C14" s="365"/>
      <c r="D14" s="365"/>
      <c r="E14" s="365"/>
      <c r="F14" s="365"/>
      <c r="G14" s="365"/>
      <c r="H14" s="365"/>
      <c r="I14" s="366"/>
      <c r="J14" s="364"/>
      <c r="K14" s="365"/>
      <c r="L14" s="365"/>
      <c r="M14" s="365"/>
      <c r="N14" s="423"/>
      <c r="O14" s="371"/>
      <c r="P14" s="365"/>
      <c r="Q14" s="365"/>
      <c r="R14" s="365"/>
      <c r="S14" s="365"/>
      <c r="T14" s="365"/>
      <c r="U14" s="366"/>
      <c r="V14" s="377" t="s">
        <v>7</v>
      </c>
      <c r="W14" s="453"/>
      <c r="X14" s="453"/>
      <c r="Y14" s="454"/>
      <c r="Z14" s="383" t="s">
        <v>16</v>
      </c>
      <c r="AA14" s="384"/>
      <c r="AB14" s="384"/>
      <c r="AC14" s="385"/>
      <c r="AD14" s="444" t="s">
        <v>17</v>
      </c>
      <c r="AE14" s="445"/>
      <c r="AF14" s="445"/>
      <c r="AG14" s="446"/>
      <c r="AH14" s="322" t="s">
        <v>83</v>
      </c>
      <c r="AI14" s="323"/>
      <c r="AJ14" s="323"/>
      <c r="AK14" s="324"/>
      <c r="AL14" s="436" t="s">
        <v>210</v>
      </c>
      <c r="AM14" s="437"/>
      <c r="AN14" s="330" t="s">
        <v>19</v>
      </c>
      <c r="AO14" s="331"/>
      <c r="AP14" s="331"/>
      <c r="AQ14" s="331"/>
      <c r="AR14" s="332"/>
      <c r="AS14" s="333"/>
      <c r="AX14" s="4"/>
      <c r="AY14" s="185" t="s">
        <v>236</v>
      </c>
      <c r="AZ14" s="185" t="s">
        <v>236</v>
      </c>
      <c r="BA14" s="185" t="s">
        <v>234</v>
      </c>
      <c r="BB14" s="486" t="s">
        <v>235</v>
      </c>
      <c r="BC14" s="487"/>
      <c r="BD14" s="478"/>
      <c r="BE14" s="479"/>
      <c r="BF14" s="151"/>
      <c r="BG14" s="94"/>
      <c r="BH14" s="94"/>
      <c r="BI14" s="155" t="s">
        <v>219</v>
      </c>
      <c r="BJ14" s="156">
        <v>41</v>
      </c>
    </row>
    <row r="15" spans="1:65" s="6" customFormat="1" ht="13.5" customHeight="1">
      <c r="A15" s="1"/>
      <c r="B15" s="367"/>
      <c r="C15" s="368"/>
      <c r="D15" s="368"/>
      <c r="E15" s="368"/>
      <c r="F15" s="368"/>
      <c r="G15" s="368"/>
      <c r="H15" s="368"/>
      <c r="I15" s="369"/>
      <c r="J15" s="367"/>
      <c r="K15" s="368"/>
      <c r="L15" s="368"/>
      <c r="M15" s="368"/>
      <c r="N15" s="424"/>
      <c r="O15" s="372"/>
      <c r="P15" s="368"/>
      <c r="Q15" s="368"/>
      <c r="R15" s="368"/>
      <c r="S15" s="368"/>
      <c r="T15" s="368"/>
      <c r="U15" s="369"/>
      <c r="V15" s="455"/>
      <c r="W15" s="456"/>
      <c r="X15" s="456"/>
      <c r="Y15" s="457"/>
      <c r="Z15" s="386"/>
      <c r="AA15" s="387"/>
      <c r="AB15" s="387"/>
      <c r="AC15" s="388"/>
      <c r="AD15" s="447"/>
      <c r="AE15" s="448"/>
      <c r="AF15" s="448"/>
      <c r="AG15" s="449"/>
      <c r="AH15" s="325"/>
      <c r="AI15" s="326"/>
      <c r="AJ15" s="326"/>
      <c r="AK15" s="327"/>
      <c r="AL15" s="438"/>
      <c r="AM15" s="439"/>
      <c r="AN15" s="334"/>
      <c r="AO15" s="334"/>
      <c r="AP15" s="334"/>
      <c r="AQ15" s="334"/>
      <c r="AR15" s="334"/>
      <c r="AS15" s="335"/>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row>
    <row r="16" spans="1:65" ht="18" customHeight="1" thickBot="1">
      <c r="B16" s="286"/>
      <c r="C16" s="287"/>
      <c r="D16" s="287"/>
      <c r="E16" s="287"/>
      <c r="F16" s="287"/>
      <c r="G16" s="287"/>
      <c r="H16" s="287"/>
      <c r="I16" s="288"/>
      <c r="J16" s="286"/>
      <c r="K16" s="287"/>
      <c r="L16" s="287"/>
      <c r="M16" s="287"/>
      <c r="N16" s="292"/>
      <c r="O16" s="220"/>
      <c r="P16" s="15" t="s">
        <v>0</v>
      </c>
      <c r="Q16" s="221"/>
      <c r="R16" s="15" t="s">
        <v>1</v>
      </c>
      <c r="S16" s="222"/>
      <c r="T16" s="294" t="s">
        <v>20</v>
      </c>
      <c r="U16" s="294"/>
      <c r="V16" s="296"/>
      <c r="W16" s="297"/>
      <c r="X16" s="297"/>
      <c r="Y16" s="34"/>
      <c r="Z16" s="35"/>
      <c r="AA16" s="36"/>
      <c r="AB16" s="36"/>
      <c r="AC16" s="34" t="s">
        <v>8</v>
      </c>
      <c r="AD16" s="35"/>
      <c r="AE16" s="36"/>
      <c r="AF16" s="36"/>
      <c r="AG16" s="37" t="s">
        <v>8</v>
      </c>
      <c r="AH16" s="282">
        <f>IF(V16="賃金で算定",V17+Z17-AD17,0)</f>
        <v>0</v>
      </c>
      <c r="AI16" s="283"/>
      <c r="AJ16" s="283"/>
      <c r="AK16" s="285"/>
      <c r="AL16" s="47"/>
      <c r="AM16" s="48"/>
      <c r="AN16" s="280"/>
      <c r="AO16" s="281"/>
      <c r="AP16" s="281"/>
      <c r="AQ16" s="281"/>
      <c r="AR16" s="281"/>
      <c r="AS16" s="37" t="s">
        <v>8</v>
      </c>
      <c r="AV16" s="42" t="str">
        <f>IF(OR(O16="",Q16=""),"", IF(O16&lt;20,DATE(O16+118,Q16,IF(S16="",1,S16)),DATE(O16+88,Q16,IF(S16="",1,S16))))</f>
        <v/>
      </c>
      <c r="AW16" s="43" t="str">
        <f>IF(AV16&lt;=設定シート!C$15,"昔",IF(AV16&lt;=設定シート!E$15,"上",IF(AV16&lt;=設定シート!G$15,"中","下")))</f>
        <v>下</v>
      </c>
      <c r="AX16" s="4">
        <f>IF(AV16&lt;=設定シート!$E$36,5,IF(AV16&lt;=設定シート!$I$36,7,IF(AV16&lt;=設定シート!$M$36,9,11)))</f>
        <v>11</v>
      </c>
      <c r="AY16" s="191"/>
      <c r="AZ16" s="189"/>
      <c r="BA16" s="193">
        <f>AN16</f>
        <v>0</v>
      </c>
      <c r="BB16" s="189"/>
      <c r="BC16" s="189"/>
      <c r="BD16" s="169">
        <v>1</v>
      </c>
      <c r="BE16" s="170">
        <v>1</v>
      </c>
      <c r="BF16" s="161">
        <v>1</v>
      </c>
      <c r="BG16" s="162">
        <v>16</v>
      </c>
      <c r="BH16" s="162">
        <v>24</v>
      </c>
      <c r="BI16" s="163" t="str">
        <f ca="1">IF(COUNTA(INDIRECT(ADDRESS(BG16,2)):INDIRECT(ADDRESS(BH16,2)))&gt;0,COUNTA(INDIRECT(ADDRESS(BG16,2)):INDIRECT(ADDRESS(BH16,2))),"")</f>
        <v/>
      </c>
      <c r="BJ16" s="164">
        <f ca="1">IF(ISERROR(LOOKUP(1,0/BI16:BI45,BF16:BF45)),LOOKUP(1,0/BF16:BF45,BF16:BF45),LOOKUP(1,0/BI16:BI45,BF16:BF45))</f>
        <v>30</v>
      </c>
    </row>
    <row r="17" spans="2:65" ht="18" customHeight="1">
      <c r="B17" s="289"/>
      <c r="C17" s="290"/>
      <c r="D17" s="290"/>
      <c r="E17" s="290"/>
      <c r="F17" s="290"/>
      <c r="G17" s="290"/>
      <c r="H17" s="290"/>
      <c r="I17" s="291"/>
      <c r="J17" s="289"/>
      <c r="K17" s="290"/>
      <c r="L17" s="290"/>
      <c r="M17" s="290"/>
      <c r="N17" s="293"/>
      <c r="O17" s="226"/>
      <c r="P17" s="5" t="s">
        <v>0</v>
      </c>
      <c r="Q17" s="227"/>
      <c r="R17" s="5" t="s">
        <v>1</v>
      </c>
      <c r="S17" s="228"/>
      <c r="T17" s="452" t="s">
        <v>21</v>
      </c>
      <c r="U17" s="452"/>
      <c r="V17" s="269"/>
      <c r="W17" s="270"/>
      <c r="X17" s="270"/>
      <c r="Y17" s="270"/>
      <c r="Z17" s="269"/>
      <c r="AA17" s="270"/>
      <c r="AB17" s="270"/>
      <c r="AC17" s="270"/>
      <c r="AD17" s="269"/>
      <c r="AE17" s="270"/>
      <c r="AF17" s="270"/>
      <c r="AG17" s="271"/>
      <c r="AH17" s="273">
        <f>IF(V16="賃金で算定",0,V17+Z17-AD17)</f>
        <v>0</v>
      </c>
      <c r="AI17" s="273"/>
      <c r="AJ17" s="273"/>
      <c r="AK17" s="284"/>
      <c r="AL17" s="278">
        <f>IF(V16="賃金で算定","賃金で算定",IF(OR(V17=0,$F$26="",AV16=""),0,IF(AW16="昔",VLOOKUP($F$26,労務比率,AX16,FALSE),IF(AW16="上",VLOOKUP($F$26,労務比率,AX16,FALSE),IF(AW16="中",VLOOKUP($F$26,労務比率,AX16,FALSE),VLOOKUP($F$26,労務比率,AX16,FALSE))))))</f>
        <v>0</v>
      </c>
      <c r="AM17" s="279"/>
      <c r="AN17" s="275">
        <f>IF(V16="賃金で算定",0,INT(AH17*AL17/100))</f>
        <v>0</v>
      </c>
      <c r="AO17" s="276"/>
      <c r="AP17" s="276"/>
      <c r="AQ17" s="276"/>
      <c r="AR17" s="276"/>
      <c r="AS17" s="29"/>
      <c r="AV17" s="42"/>
      <c r="AW17" s="43"/>
      <c r="AY17" s="192">
        <f>AH17</f>
        <v>0</v>
      </c>
      <c r="AZ17" s="190">
        <f>IF(AV16&lt;=設定シート!C$85,AH17,IF(AND(AV16&gt;=設定シート!E$85,AV16&lt;=設定シート!G$85),AH17*105/108,AH17))</f>
        <v>0</v>
      </c>
      <c r="BA17" s="187"/>
      <c r="BB17" s="190">
        <f>IF($AL17="賃金で算定",0,INT(AY17*$AL17/100))</f>
        <v>0</v>
      </c>
      <c r="BC17" s="190">
        <f>IF(AY17=AZ17,BB17,AZ17*$AL17/100)</f>
        <v>0</v>
      </c>
      <c r="BD17" s="169">
        <v>2</v>
      </c>
      <c r="BE17" s="170">
        <v>2</v>
      </c>
      <c r="BF17" s="161">
        <v>2</v>
      </c>
      <c r="BG17" s="162">
        <v>60</v>
      </c>
      <c r="BH17" s="162">
        <f>BG16+BG17</f>
        <v>76</v>
      </c>
      <c r="BI17" s="165" t="str">
        <f ca="1">IF(COUNTA(INDIRECT(ADDRESS(BG17,2)):INDIRECT(ADDRESS(BH17,2)))&gt;0,COUNTA(INDIRECT(ADDRESS(BG17,2)):INDIRECT(ADDRESS(BH17,2))),"")</f>
        <v/>
      </c>
      <c r="BJ17" s="41"/>
      <c r="BL17" s="41">
        <f>IF(AY17=AZ17,0,1)</f>
        <v>0</v>
      </c>
      <c r="BM17" s="41" t="str">
        <f>IF(BL17=1,AL17,"")</f>
        <v/>
      </c>
    </row>
    <row r="18" spans="2:65" ht="18" customHeight="1" thickBot="1">
      <c r="B18" s="286"/>
      <c r="C18" s="287"/>
      <c r="D18" s="287"/>
      <c r="E18" s="287"/>
      <c r="F18" s="287"/>
      <c r="G18" s="287"/>
      <c r="H18" s="287"/>
      <c r="I18" s="288"/>
      <c r="J18" s="286"/>
      <c r="K18" s="287"/>
      <c r="L18" s="287"/>
      <c r="M18" s="287"/>
      <c r="N18" s="292"/>
      <c r="O18" s="220"/>
      <c r="P18" s="15" t="s">
        <v>45</v>
      </c>
      <c r="Q18" s="221"/>
      <c r="R18" s="15" t="s">
        <v>46</v>
      </c>
      <c r="S18" s="222"/>
      <c r="T18" s="294" t="s">
        <v>20</v>
      </c>
      <c r="U18" s="295"/>
      <c r="V18" s="296"/>
      <c r="W18" s="297"/>
      <c r="X18" s="297"/>
      <c r="Y18" s="33"/>
      <c r="Z18" s="31"/>
      <c r="AA18" s="32"/>
      <c r="AB18" s="32"/>
      <c r="AC18" s="33"/>
      <c r="AD18" s="31"/>
      <c r="AE18" s="32"/>
      <c r="AF18" s="32"/>
      <c r="AG18" s="38"/>
      <c r="AH18" s="282">
        <f>IF(V18="賃金で算定",V19+Z19-AD19,0)</f>
        <v>0</v>
      </c>
      <c r="AI18" s="283"/>
      <c r="AJ18" s="283"/>
      <c r="AK18" s="285"/>
      <c r="AL18" s="47"/>
      <c r="AM18" s="48"/>
      <c r="AN18" s="280"/>
      <c r="AO18" s="281"/>
      <c r="AP18" s="281"/>
      <c r="AQ18" s="281"/>
      <c r="AR18" s="281"/>
      <c r="AS18" s="30"/>
      <c r="AV18" s="42" t="str">
        <f>IF(OR(O18="",Q18=""),"", IF(O18&lt;20,DATE(O18+118,Q18,IF(S18="",1,S18)),DATE(O18+88,Q18,IF(S18="",1,S18))))</f>
        <v/>
      </c>
      <c r="AW18" s="43" t="str">
        <f>IF(AV18&lt;=設定シート!C$15,"昔",IF(AV18&lt;=設定シート!E$15,"上",IF(AV18&lt;=設定シート!G$15,"中","下")))</f>
        <v>下</v>
      </c>
      <c r="AX18" s="4">
        <f>IF(AV18&lt;=設定シート!$E$36,5,IF(AV18&lt;=設定シート!$I$36,7,IF(AV18&lt;=設定シート!$M$36,9,11)))</f>
        <v>11</v>
      </c>
      <c r="AY18" s="191"/>
      <c r="AZ18" s="189"/>
      <c r="BA18" s="193">
        <f t="shared" ref="BA18" si="0">AN18</f>
        <v>0</v>
      </c>
      <c r="BB18" s="189"/>
      <c r="BC18" s="189"/>
      <c r="BD18" s="171">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row>
    <row r="19" spans="2:65" ht="18" customHeight="1">
      <c r="B19" s="289"/>
      <c r="C19" s="290"/>
      <c r="D19" s="290"/>
      <c r="E19" s="290"/>
      <c r="F19" s="290"/>
      <c r="G19" s="290"/>
      <c r="H19" s="290"/>
      <c r="I19" s="291"/>
      <c r="J19" s="289"/>
      <c r="K19" s="290"/>
      <c r="L19" s="290"/>
      <c r="M19" s="290"/>
      <c r="N19" s="293"/>
      <c r="O19" s="226"/>
      <c r="P19" s="5" t="s">
        <v>45</v>
      </c>
      <c r="Q19" s="227"/>
      <c r="R19" s="5" t="s">
        <v>46</v>
      </c>
      <c r="S19" s="228"/>
      <c r="T19" s="319" t="s">
        <v>21</v>
      </c>
      <c r="U19" s="320"/>
      <c r="V19" s="267"/>
      <c r="W19" s="268"/>
      <c r="X19" s="268"/>
      <c r="Y19" s="321"/>
      <c r="Z19" s="269"/>
      <c r="AA19" s="270"/>
      <c r="AB19" s="270"/>
      <c r="AC19" s="270"/>
      <c r="AD19" s="269"/>
      <c r="AE19" s="270"/>
      <c r="AF19" s="270"/>
      <c r="AG19" s="271"/>
      <c r="AH19" s="273">
        <f>IF(V18="賃金で算定",0,V19+Z19-AD19)</f>
        <v>0</v>
      </c>
      <c r="AI19" s="273"/>
      <c r="AJ19" s="273"/>
      <c r="AK19" s="284"/>
      <c r="AL19" s="278">
        <f>IF(V18="賃金で算定","賃金で算定",IF(OR(V19=0,$F$26="",AV18=""),0,IF(AW18="昔",VLOOKUP($F$26,労務比率,AX18,FALSE),IF(AW18="上",VLOOKUP($F$26,労務比率,AX18,FALSE),IF(AW18="中",VLOOKUP($F$26,労務比率,AX18,FALSE),VLOOKUP($F$26,労務比率,AX18,FALSE))))))</f>
        <v>0</v>
      </c>
      <c r="AM19" s="279"/>
      <c r="AN19" s="275">
        <f>IF(V18="賃金で算定",0,INT(AH19*AL19/100))</f>
        <v>0</v>
      </c>
      <c r="AO19" s="276"/>
      <c r="AP19" s="276"/>
      <c r="AQ19" s="276"/>
      <c r="AR19" s="276"/>
      <c r="AS19" s="29"/>
      <c r="AV19" s="42"/>
      <c r="AW19" s="43"/>
      <c r="AY19" s="192">
        <f>AH19</f>
        <v>0</v>
      </c>
      <c r="AZ19" s="190">
        <f>IF(AV18&lt;=設定シート!C$85,AH19,IF(AND(AV18&gt;=設定シート!E$85,AV18&lt;=設定シート!G$85),AH19*105/108,AH19))</f>
        <v>0</v>
      </c>
      <c r="BA19" s="187"/>
      <c r="BB19" s="190">
        <f t="shared" ref="BB19" si="2">IF($AL19="賃金で算定",0,INT(AY19*$AL19/100))</f>
        <v>0</v>
      </c>
      <c r="BC19" s="190">
        <f>IF(AY19=AZ19,BB19,AZ19*$AL19/100)</f>
        <v>0</v>
      </c>
      <c r="BE19" s="110">
        <v>4</v>
      </c>
      <c r="BF19" s="161">
        <v>4</v>
      </c>
      <c r="BG19" s="162">
        <f t="shared" si="1"/>
        <v>142</v>
      </c>
      <c r="BH19" s="162">
        <f t="shared" si="1"/>
        <v>158</v>
      </c>
      <c r="BI19" s="165" t="str">
        <f ca="1">IF(COUNTA(INDIRECT(ADDRESS(BG19,2)):INDIRECT(ADDRESS(BH19,2)))&gt;0,COUNTA(INDIRECT(ADDRESS(BG19,2)):INDIRECT(ADDRESS(BH19,2))),"")</f>
        <v/>
      </c>
      <c r="BJ19" s="41"/>
      <c r="BL19" s="41">
        <f>IF(AY19=AZ19,0,1)</f>
        <v>0</v>
      </c>
      <c r="BM19" s="41" t="str">
        <f>IF(BL19=1,AL19,"")</f>
        <v/>
      </c>
    </row>
    <row r="20" spans="2:65" ht="18" customHeight="1">
      <c r="B20" s="286"/>
      <c r="C20" s="287"/>
      <c r="D20" s="287"/>
      <c r="E20" s="287"/>
      <c r="F20" s="287"/>
      <c r="G20" s="287"/>
      <c r="H20" s="287"/>
      <c r="I20" s="288"/>
      <c r="J20" s="286"/>
      <c r="K20" s="287"/>
      <c r="L20" s="287"/>
      <c r="M20" s="287"/>
      <c r="N20" s="292"/>
      <c r="O20" s="220"/>
      <c r="P20" s="15" t="s">
        <v>45</v>
      </c>
      <c r="Q20" s="221"/>
      <c r="R20" s="15" t="s">
        <v>46</v>
      </c>
      <c r="S20" s="222"/>
      <c r="T20" s="294" t="s">
        <v>47</v>
      </c>
      <c r="U20" s="295"/>
      <c r="V20" s="296"/>
      <c r="W20" s="297"/>
      <c r="X20" s="297"/>
      <c r="Y20" s="33"/>
      <c r="Z20" s="31"/>
      <c r="AA20" s="32"/>
      <c r="AB20" s="32"/>
      <c r="AC20" s="33"/>
      <c r="AD20" s="31"/>
      <c r="AE20" s="32"/>
      <c r="AF20" s="32"/>
      <c r="AG20" s="38"/>
      <c r="AH20" s="282">
        <f>IF(V20="賃金で算定",V21+Z21-AD21,0)</f>
        <v>0</v>
      </c>
      <c r="AI20" s="283"/>
      <c r="AJ20" s="283"/>
      <c r="AK20" s="285"/>
      <c r="AL20" s="47"/>
      <c r="AM20" s="48"/>
      <c r="AN20" s="280"/>
      <c r="AO20" s="281"/>
      <c r="AP20" s="281"/>
      <c r="AQ20" s="281"/>
      <c r="AR20" s="281"/>
      <c r="AS20" s="30"/>
      <c r="AV20" s="42" t="str">
        <f>IF(OR(O20="",Q20=""),"", IF(O20&lt;20,DATE(O20+118,Q20,IF(S20="",1,S20)),DATE(O20+88,Q20,IF(S20="",1,S20))))</f>
        <v/>
      </c>
      <c r="AW20" s="43" t="str">
        <f>IF(AV20&lt;=設定シート!C$15,"昔",IF(AV20&lt;=設定シート!E$15,"上",IF(AV20&lt;=設定シート!G$15,"中","下")))</f>
        <v>下</v>
      </c>
      <c r="AX20" s="4">
        <f>IF(AV20&lt;=設定シート!$E$36,5,IF(AV20&lt;=設定シート!$I$36,7,IF(AV20&lt;=設定シート!$M$36,9,11)))</f>
        <v>11</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row>
    <row r="21" spans="2:65" ht="18" customHeight="1">
      <c r="B21" s="289"/>
      <c r="C21" s="290"/>
      <c r="D21" s="290"/>
      <c r="E21" s="290"/>
      <c r="F21" s="290"/>
      <c r="G21" s="290"/>
      <c r="H21" s="290"/>
      <c r="I21" s="291"/>
      <c r="J21" s="289"/>
      <c r="K21" s="290"/>
      <c r="L21" s="290"/>
      <c r="M21" s="290"/>
      <c r="N21" s="293"/>
      <c r="O21" s="226"/>
      <c r="P21" s="5" t="s">
        <v>45</v>
      </c>
      <c r="Q21" s="227"/>
      <c r="R21" s="5" t="s">
        <v>46</v>
      </c>
      <c r="S21" s="228"/>
      <c r="T21" s="319" t="s">
        <v>48</v>
      </c>
      <c r="U21" s="320"/>
      <c r="V21" s="267"/>
      <c r="W21" s="268"/>
      <c r="X21" s="268"/>
      <c r="Y21" s="321"/>
      <c r="Z21" s="267"/>
      <c r="AA21" s="268"/>
      <c r="AB21" s="268"/>
      <c r="AC21" s="268"/>
      <c r="AD21" s="267"/>
      <c r="AE21" s="268"/>
      <c r="AF21" s="268"/>
      <c r="AG21" s="321"/>
      <c r="AH21" s="273">
        <f>IF(V20="賃金で算定",0,V21+Z21-AD21)</f>
        <v>0</v>
      </c>
      <c r="AI21" s="273"/>
      <c r="AJ21" s="273"/>
      <c r="AK21" s="284"/>
      <c r="AL21" s="278">
        <f>IF(V20="賃金で算定","賃金で算定",IF(OR(V21=0,$F$26="",AV20=""),0,IF(AW20="昔",VLOOKUP($F$26,労務比率,AX20,FALSE),IF(AW20="上",VLOOKUP($F$26,労務比率,AX20,FALSE),IF(AW20="中",VLOOKUP($F$26,労務比率,AX20,FALSE),VLOOKUP($F$26,労務比率,AX20,FALSE))))))</f>
        <v>0</v>
      </c>
      <c r="AM21" s="279"/>
      <c r="AN21" s="275">
        <f>IF(V20="賃金で算定",0,INT(AH21*AL21/100))</f>
        <v>0</v>
      </c>
      <c r="AO21" s="276"/>
      <c r="AP21" s="276"/>
      <c r="AQ21" s="276"/>
      <c r="AR21" s="276"/>
      <c r="AS21" s="29"/>
      <c r="AV21" s="42"/>
      <c r="AW21" s="43"/>
      <c r="AY21" s="192">
        <f>AH21</f>
        <v>0</v>
      </c>
      <c r="AZ21" s="190">
        <f>IF(AV20&lt;=設定シート!C$85,AH21,IF(AND(AV20&gt;=設定シート!E$85,AV20&lt;=設定シート!G$85),AH21*105/108,AH21))</f>
        <v>0</v>
      </c>
      <c r="BA21" s="187"/>
      <c r="BB21" s="190">
        <f t="shared" ref="BB21" si="4">IF($AL21="賃金で算定",0,INT(AY21*$AL21/100))</f>
        <v>0</v>
      </c>
      <c r="BC21" s="190">
        <f>IF(AY21=AZ21,BB21,AZ21*$AL21/100)</f>
        <v>0</v>
      </c>
      <c r="BE21" s="110">
        <v>6</v>
      </c>
      <c r="BF21" s="161">
        <v>6</v>
      </c>
      <c r="BG21" s="162">
        <f t="shared" si="1"/>
        <v>224</v>
      </c>
      <c r="BH21" s="162">
        <f t="shared" si="1"/>
        <v>240</v>
      </c>
      <c r="BI21" s="165" t="str">
        <f ca="1">IF(COUNTA(INDIRECT(ADDRESS(BG21,2)):INDIRECT(ADDRESS(BH21,2)))&gt;0,COUNTA(INDIRECT(ADDRESS(BG21,2)):INDIRECT(ADDRESS(BH21,2))),"")</f>
        <v/>
      </c>
      <c r="BJ21" s="41"/>
      <c r="BL21" s="41">
        <f>IF(AY21=AZ21,0,1)</f>
        <v>0</v>
      </c>
      <c r="BM21" s="41" t="str">
        <f>IF(BL21=1,AL21,"")</f>
        <v/>
      </c>
    </row>
    <row r="22" spans="2:65" ht="18" customHeight="1">
      <c r="B22" s="286"/>
      <c r="C22" s="287"/>
      <c r="D22" s="287"/>
      <c r="E22" s="287"/>
      <c r="F22" s="287"/>
      <c r="G22" s="287"/>
      <c r="H22" s="287"/>
      <c r="I22" s="288"/>
      <c r="J22" s="286"/>
      <c r="K22" s="287"/>
      <c r="L22" s="287"/>
      <c r="M22" s="287"/>
      <c r="N22" s="292"/>
      <c r="O22" s="220"/>
      <c r="P22" s="15" t="s">
        <v>45</v>
      </c>
      <c r="Q22" s="221"/>
      <c r="R22" s="15" t="s">
        <v>46</v>
      </c>
      <c r="S22" s="222"/>
      <c r="T22" s="294" t="s">
        <v>47</v>
      </c>
      <c r="U22" s="295"/>
      <c r="V22" s="296"/>
      <c r="W22" s="297"/>
      <c r="X22" s="297"/>
      <c r="Y22" s="39"/>
      <c r="Z22" s="27"/>
      <c r="AA22" s="28"/>
      <c r="AB22" s="28"/>
      <c r="AC22" s="39"/>
      <c r="AD22" s="27"/>
      <c r="AE22" s="28"/>
      <c r="AF22" s="28"/>
      <c r="AG22" s="40"/>
      <c r="AH22" s="282">
        <f>IF(V22="賃金で算定",V23+Z23-AD23,0)</f>
        <v>0</v>
      </c>
      <c r="AI22" s="283"/>
      <c r="AJ22" s="283"/>
      <c r="AK22" s="285"/>
      <c r="AL22" s="47"/>
      <c r="AM22" s="48"/>
      <c r="AN22" s="280"/>
      <c r="AO22" s="281"/>
      <c r="AP22" s="281"/>
      <c r="AQ22" s="281"/>
      <c r="AR22" s="281"/>
      <c r="AS22" s="30"/>
      <c r="AV22" s="42" t="str">
        <f>IF(OR(O22="",Q22=""),"", IF(O22&lt;20,DATE(O22+118,Q22,IF(S22="",1,S22)),DATE(O22+88,Q22,IF(S22="",1,S22))))</f>
        <v/>
      </c>
      <c r="AW22" s="43" t="str">
        <f>IF(AV22&lt;=設定シート!C$15,"昔",IF(AV22&lt;=設定シート!E$15,"上",IF(AV22&lt;=設定シート!G$15,"中","下")))</f>
        <v>下</v>
      </c>
      <c r="AX22" s="4">
        <f>IF(AV22&lt;=設定シート!$E$36,5,IF(AV22&lt;=設定シート!$I$36,7,IF(AV22&lt;=設定シート!$M$36,9,11)))</f>
        <v>11</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row>
    <row r="23" spans="2:65" ht="18" customHeight="1">
      <c r="B23" s="289"/>
      <c r="C23" s="290"/>
      <c r="D23" s="290"/>
      <c r="E23" s="290"/>
      <c r="F23" s="290"/>
      <c r="G23" s="290"/>
      <c r="H23" s="290"/>
      <c r="I23" s="291"/>
      <c r="J23" s="289"/>
      <c r="K23" s="290"/>
      <c r="L23" s="290"/>
      <c r="M23" s="290"/>
      <c r="N23" s="293"/>
      <c r="O23" s="226"/>
      <c r="P23" s="5" t="s">
        <v>45</v>
      </c>
      <c r="Q23" s="227"/>
      <c r="R23" s="5" t="s">
        <v>46</v>
      </c>
      <c r="S23" s="228"/>
      <c r="T23" s="319" t="s">
        <v>48</v>
      </c>
      <c r="U23" s="320"/>
      <c r="V23" s="267"/>
      <c r="W23" s="268"/>
      <c r="X23" s="268"/>
      <c r="Y23" s="321"/>
      <c r="Z23" s="269"/>
      <c r="AA23" s="270"/>
      <c r="AB23" s="270"/>
      <c r="AC23" s="270"/>
      <c r="AD23" s="269"/>
      <c r="AE23" s="270"/>
      <c r="AF23" s="270"/>
      <c r="AG23" s="271"/>
      <c r="AH23" s="273">
        <f>IF(V22="賃金で算定",0,V23+Z23-AD23)</f>
        <v>0</v>
      </c>
      <c r="AI23" s="273"/>
      <c r="AJ23" s="273"/>
      <c r="AK23" s="284"/>
      <c r="AL23" s="278">
        <f>IF(V22="賃金で算定","賃金で算定",IF(OR(V23=0,$F$26="",AV22=""),0,IF(AW22="昔",VLOOKUP($F$26,労務比率,AX22,FALSE),IF(AW22="上",VLOOKUP($F$26,労務比率,AX22,FALSE),IF(AW22="中",VLOOKUP($F$26,労務比率,AX22,FALSE),VLOOKUP($F$26,労務比率,AX22,FALSE))))))</f>
        <v>0</v>
      </c>
      <c r="AM23" s="279"/>
      <c r="AN23" s="275">
        <f>IF(V22="賃金で算定",0,INT(AH23*AL23/100))</f>
        <v>0</v>
      </c>
      <c r="AO23" s="276"/>
      <c r="AP23" s="276"/>
      <c r="AQ23" s="276"/>
      <c r="AR23" s="276"/>
      <c r="AS23" s="29"/>
      <c r="AV23" s="42"/>
      <c r="AW23" s="43"/>
      <c r="AY23" s="192">
        <f>AH23</f>
        <v>0</v>
      </c>
      <c r="AZ23" s="190">
        <f>IF(AV22&lt;=設定シート!C$85,AH23,IF(AND(AV22&gt;=設定シート!E$85,AV22&lt;=設定シート!G$85),AH23*105/108,AH23))</f>
        <v>0</v>
      </c>
      <c r="BA23" s="187"/>
      <c r="BB23" s="190">
        <f t="shared" ref="BB23" si="6">IF($AL23="賃金で算定",0,INT(AY23*$AL23/100))</f>
        <v>0</v>
      </c>
      <c r="BC23" s="190">
        <f>IF(AY23=AZ23,BB23,AZ23*$AL23/100)</f>
        <v>0</v>
      </c>
      <c r="BE23" s="110">
        <v>8</v>
      </c>
      <c r="BF23" s="161">
        <v>8</v>
      </c>
      <c r="BG23" s="162">
        <f t="shared" si="1"/>
        <v>306</v>
      </c>
      <c r="BH23" s="162">
        <f t="shared" si="1"/>
        <v>322</v>
      </c>
      <c r="BI23" s="165" t="str">
        <f ca="1">IF(COUNTA(INDIRECT(ADDRESS(BG23,2)):INDIRECT(ADDRESS(BH23,2)))&gt;0,COUNTA(INDIRECT(ADDRESS(BG23,2)):INDIRECT(ADDRESS(BH23,2))),"")</f>
        <v/>
      </c>
      <c r="BJ23" s="41"/>
      <c r="BL23" s="41">
        <f>IF(AY23=AZ23,0,1)</f>
        <v>0</v>
      </c>
      <c r="BM23" s="41" t="str">
        <f>IF(BL23=1,AL23,"")</f>
        <v/>
      </c>
    </row>
    <row r="24" spans="2:65" ht="18" customHeight="1">
      <c r="B24" s="286"/>
      <c r="C24" s="287"/>
      <c r="D24" s="287"/>
      <c r="E24" s="287"/>
      <c r="F24" s="287"/>
      <c r="G24" s="287"/>
      <c r="H24" s="287"/>
      <c r="I24" s="288"/>
      <c r="J24" s="286"/>
      <c r="K24" s="287"/>
      <c r="L24" s="287"/>
      <c r="M24" s="287"/>
      <c r="N24" s="292"/>
      <c r="O24" s="220"/>
      <c r="P24" s="15" t="s">
        <v>45</v>
      </c>
      <c r="Q24" s="221"/>
      <c r="R24" s="15" t="s">
        <v>46</v>
      </c>
      <c r="S24" s="222"/>
      <c r="T24" s="294" t="s">
        <v>47</v>
      </c>
      <c r="U24" s="295"/>
      <c r="V24" s="296"/>
      <c r="W24" s="297"/>
      <c r="X24" s="297"/>
      <c r="Y24" s="33"/>
      <c r="Z24" s="31"/>
      <c r="AA24" s="32"/>
      <c r="AB24" s="32"/>
      <c r="AC24" s="33"/>
      <c r="AD24" s="31"/>
      <c r="AE24" s="32"/>
      <c r="AF24" s="32"/>
      <c r="AG24" s="38"/>
      <c r="AH24" s="282">
        <f>IF(V24="賃金で算定",V25+Z25-AD25,0)</f>
        <v>0</v>
      </c>
      <c r="AI24" s="283"/>
      <c r="AJ24" s="283"/>
      <c r="AK24" s="285"/>
      <c r="AL24" s="47"/>
      <c r="AM24" s="48"/>
      <c r="AN24" s="280"/>
      <c r="AO24" s="281"/>
      <c r="AP24" s="281"/>
      <c r="AQ24" s="281"/>
      <c r="AR24" s="281"/>
      <c r="AS24" s="30"/>
      <c r="AV24" s="42" t="str">
        <f>IF(OR(O24="",Q24=""),"", IF(O24&lt;20,DATE(O24+118,Q24,IF(S24="",1,S24)),DATE(O24+88,Q24,IF(S24="",1,S24))))</f>
        <v/>
      </c>
      <c r="AW24" s="43" t="str">
        <f>IF(AV24&lt;=設定シート!C$15,"昔",IF(AV24&lt;=設定シート!E$15,"上",IF(AV24&lt;=設定シート!G$15,"中","下")))</f>
        <v>下</v>
      </c>
      <c r="AX24" s="4">
        <f>IF(AV24&lt;=設定シート!$E$36,5,IF(AV24&lt;=設定シート!$I$36,7,IF(AV24&lt;=設定シート!$M$36,9,11)))</f>
        <v>11</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row>
    <row r="25" spans="2:65" ht="18" customHeight="1">
      <c r="B25" s="289"/>
      <c r="C25" s="290"/>
      <c r="D25" s="290"/>
      <c r="E25" s="290"/>
      <c r="F25" s="290"/>
      <c r="G25" s="290"/>
      <c r="H25" s="290"/>
      <c r="I25" s="291"/>
      <c r="J25" s="289"/>
      <c r="K25" s="290"/>
      <c r="L25" s="290"/>
      <c r="M25" s="290"/>
      <c r="N25" s="293"/>
      <c r="O25" s="226"/>
      <c r="P25" s="5" t="s">
        <v>45</v>
      </c>
      <c r="Q25" s="227"/>
      <c r="R25" s="5" t="s">
        <v>46</v>
      </c>
      <c r="S25" s="228"/>
      <c r="T25" s="319" t="s">
        <v>48</v>
      </c>
      <c r="U25" s="319"/>
      <c r="V25" s="267"/>
      <c r="W25" s="268"/>
      <c r="X25" s="268"/>
      <c r="Y25" s="321"/>
      <c r="Z25" s="267"/>
      <c r="AA25" s="268"/>
      <c r="AB25" s="268"/>
      <c r="AC25" s="268"/>
      <c r="AD25" s="269"/>
      <c r="AE25" s="270"/>
      <c r="AF25" s="270"/>
      <c r="AG25" s="271"/>
      <c r="AH25" s="273">
        <f>IF(V24="賃金で算定",0,V25+Z25-AD25)</f>
        <v>0</v>
      </c>
      <c r="AI25" s="273"/>
      <c r="AJ25" s="273"/>
      <c r="AK25" s="284"/>
      <c r="AL25" s="278">
        <f>IF(V24="賃金で算定","賃金で算定",IF(OR(V25=0,$F$26="",AV24=""),0,IF(AW24="昔",VLOOKUP($F$26,労務比率,AX24,FALSE),IF(AW24="上",VLOOKUP($F$26,労務比率,AX24,FALSE),IF(AW24="中",VLOOKUP($F$26,労務比率,AX24,FALSE),VLOOKUP($F$26,労務比率,AX24,FALSE))))))</f>
        <v>0</v>
      </c>
      <c r="AM25" s="279"/>
      <c r="AN25" s="275">
        <f>IF(V24="賃金で算定",0,INT(AH25*AL25/100))</f>
        <v>0</v>
      </c>
      <c r="AO25" s="276"/>
      <c r="AP25" s="276"/>
      <c r="AQ25" s="276"/>
      <c r="AR25" s="276"/>
      <c r="AS25" s="29"/>
      <c r="AV25" s="43"/>
      <c r="AW25" s="43"/>
      <c r="AY25" s="192">
        <f>AH25</f>
        <v>0</v>
      </c>
      <c r="AZ25" s="190">
        <f>IF(AV24&lt;=設定シート!C$85,AH25,IF(AND(AV24&gt;=設定シート!E$85,AV24&lt;=設定シート!G$85),AH25*105/108,AH25))</f>
        <v>0</v>
      </c>
      <c r="BA25" s="187"/>
      <c r="BB25" s="190">
        <f t="shared" ref="BB25" si="8">IF($AL25="賃金で算定",0,INT(AY25*$AL25/100))</f>
        <v>0</v>
      </c>
      <c r="BC25" s="190">
        <f>IF(AY25=AZ25,BB25,AZ25*$AL25/100)</f>
        <v>0</v>
      </c>
      <c r="BE25" s="110">
        <v>10</v>
      </c>
      <c r="BF25" s="161">
        <v>10</v>
      </c>
      <c r="BG25" s="162">
        <f t="shared" si="1"/>
        <v>388</v>
      </c>
      <c r="BH25" s="162">
        <f t="shared" si="1"/>
        <v>404</v>
      </c>
      <c r="BI25" s="165" t="str">
        <f ca="1">IF(COUNTA(INDIRECT(ADDRESS(BG25,2)):INDIRECT(ADDRESS(BH25,2)))&gt;0,COUNTA(INDIRECT(ADDRESS(BG25,2)):INDIRECT(ADDRESS(BH25,2))),"")</f>
        <v/>
      </c>
      <c r="BJ25" s="41"/>
      <c r="BL25" s="41">
        <f>IF(AY25=AZ25,0,1)</f>
        <v>0</v>
      </c>
      <c r="BM25" s="41" t="str">
        <f>IF(BL25=1,AL25,"")</f>
        <v/>
      </c>
    </row>
    <row r="26" spans="2:65" ht="18" customHeight="1">
      <c r="B26" s="298" t="s">
        <v>82</v>
      </c>
      <c r="C26" s="299"/>
      <c r="D26" s="299"/>
      <c r="E26" s="300"/>
      <c r="F26" s="406"/>
      <c r="G26" s="308"/>
      <c r="H26" s="308"/>
      <c r="I26" s="308"/>
      <c r="J26" s="308"/>
      <c r="K26" s="308"/>
      <c r="L26" s="308"/>
      <c r="M26" s="308"/>
      <c r="N26" s="309"/>
      <c r="O26" s="298" t="s">
        <v>49</v>
      </c>
      <c r="P26" s="299"/>
      <c r="Q26" s="299"/>
      <c r="R26" s="299"/>
      <c r="S26" s="299"/>
      <c r="T26" s="299"/>
      <c r="U26" s="300"/>
      <c r="V26" s="282">
        <f>AH26</f>
        <v>0</v>
      </c>
      <c r="W26" s="283"/>
      <c r="X26" s="283"/>
      <c r="Y26" s="285"/>
      <c r="Z26" s="31"/>
      <c r="AA26" s="32"/>
      <c r="AB26" s="32"/>
      <c r="AC26" s="33"/>
      <c r="AD26" s="31"/>
      <c r="AE26" s="32"/>
      <c r="AF26" s="32"/>
      <c r="AG26" s="33"/>
      <c r="AH26" s="282">
        <f>AH16+AH18+AH20+AH22+AH24</f>
        <v>0</v>
      </c>
      <c r="AI26" s="283"/>
      <c r="AJ26" s="283"/>
      <c r="AK26" s="285"/>
      <c r="AL26" s="49"/>
      <c r="AM26" s="50"/>
      <c r="AN26" s="282">
        <f>AN16+AN18+AN20+AN22+AN24</f>
        <v>0</v>
      </c>
      <c r="AO26" s="283"/>
      <c r="AP26" s="283"/>
      <c r="AQ26" s="283"/>
      <c r="AR26" s="283"/>
      <c r="AS26" s="30"/>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301"/>
      <c r="C27" s="302"/>
      <c r="D27" s="302"/>
      <c r="E27" s="303"/>
      <c r="F27" s="407"/>
      <c r="G27" s="311"/>
      <c r="H27" s="311"/>
      <c r="I27" s="311"/>
      <c r="J27" s="311"/>
      <c r="K27" s="311"/>
      <c r="L27" s="311"/>
      <c r="M27" s="311"/>
      <c r="N27" s="312"/>
      <c r="O27" s="301"/>
      <c r="P27" s="302"/>
      <c r="Q27" s="302"/>
      <c r="R27" s="302"/>
      <c r="S27" s="302"/>
      <c r="T27" s="302"/>
      <c r="U27" s="303"/>
      <c r="V27" s="272">
        <f>V17+V19+V21+V23+V25-V26</f>
        <v>0</v>
      </c>
      <c r="W27" s="467"/>
      <c r="X27" s="467"/>
      <c r="Y27" s="470"/>
      <c r="Z27" s="272">
        <f>Z17+Z19+Z21+Z23+Z25</f>
        <v>0</v>
      </c>
      <c r="AA27" s="468"/>
      <c r="AB27" s="468"/>
      <c r="AC27" s="469"/>
      <c r="AD27" s="272">
        <f>AD17+AD19+AD21+AD23+AD25</f>
        <v>0</v>
      </c>
      <c r="AE27" s="468"/>
      <c r="AF27" s="468"/>
      <c r="AG27" s="469"/>
      <c r="AH27" s="272">
        <f>AY27</f>
        <v>0</v>
      </c>
      <c r="AI27" s="273"/>
      <c r="AJ27" s="273"/>
      <c r="AK27" s="273"/>
      <c r="AL27" s="51"/>
      <c r="AM27" s="52"/>
      <c r="AN27" s="272">
        <f>BB27</f>
        <v>0</v>
      </c>
      <c r="AO27" s="467"/>
      <c r="AP27" s="467"/>
      <c r="AQ27" s="467"/>
      <c r="AR27" s="467"/>
      <c r="AS27" s="173"/>
      <c r="AV27" s="41"/>
      <c r="AW27" s="41"/>
      <c r="AY27" s="197">
        <f>AY17+AY19+AY21+AY23+AY25</f>
        <v>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65" ht="18" customHeight="1">
      <c r="B28" s="304"/>
      <c r="C28" s="305"/>
      <c r="D28" s="305"/>
      <c r="E28" s="306"/>
      <c r="F28" s="314"/>
      <c r="G28" s="314"/>
      <c r="H28" s="314"/>
      <c r="I28" s="314"/>
      <c r="J28" s="314"/>
      <c r="K28" s="314"/>
      <c r="L28" s="314"/>
      <c r="M28" s="314"/>
      <c r="N28" s="315"/>
      <c r="O28" s="304"/>
      <c r="P28" s="305"/>
      <c r="Q28" s="305"/>
      <c r="R28" s="305"/>
      <c r="S28" s="305"/>
      <c r="T28" s="305"/>
      <c r="U28" s="306"/>
      <c r="V28" s="275"/>
      <c r="W28" s="276"/>
      <c r="X28" s="276"/>
      <c r="Y28" s="276"/>
      <c r="Z28" s="275"/>
      <c r="AA28" s="276"/>
      <c r="AB28" s="276"/>
      <c r="AC28" s="276"/>
      <c r="AD28" s="275"/>
      <c r="AE28" s="276"/>
      <c r="AF28" s="276"/>
      <c r="AG28" s="276"/>
      <c r="AH28" s="275">
        <f>AZ28</f>
        <v>0</v>
      </c>
      <c r="AI28" s="276"/>
      <c r="AJ28" s="276"/>
      <c r="AK28" s="277"/>
      <c r="AL28" s="53"/>
      <c r="AM28" s="54"/>
      <c r="AN28" s="275">
        <f>BC28</f>
        <v>0</v>
      </c>
      <c r="AO28" s="276"/>
      <c r="AP28" s="276"/>
      <c r="AQ28" s="276"/>
      <c r="AR28" s="276"/>
      <c r="AS28" s="29"/>
      <c r="AU28" s="85"/>
      <c r="AV28" s="41"/>
      <c r="AW28" s="41"/>
      <c r="AY28" s="198"/>
      <c r="AZ28" s="200">
        <f>IF(AZ17+AZ19+AZ21+AZ23+AZ25=AY27,0,ROUNDDOWN(AZ17+AZ19+AZ21+AZ23+AZ25,0))</f>
        <v>0</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74">
        <f>IF(AN26=0,0,AN26+IF(AN28=0,AN27,AN28))</f>
        <v>0</v>
      </c>
      <c r="AO29" s="274"/>
      <c r="AP29" s="274"/>
      <c r="AQ29" s="274"/>
      <c r="AR29" s="274"/>
      <c r="BF29" s="161">
        <v>14</v>
      </c>
      <c r="BG29" s="162">
        <f t="shared" si="1"/>
        <v>552</v>
      </c>
      <c r="BH29" s="162">
        <f t="shared" si="1"/>
        <v>568</v>
      </c>
      <c r="BI29" s="165" t="str">
        <f ca="1">IF(COUNTA(INDIRECT(ADDRESS(BG29,2)):INDIRECT(ADDRESS(BH29,2)))&gt;0,COUNTA(INDIRECT(ADDRESS(BG29,2)):INDIRECT(ADDRESS(BH29,2))),"")</f>
        <v/>
      </c>
      <c r="BJ29" s="41"/>
    </row>
    <row r="30" spans="2:65" ht="15" customHeight="1">
      <c r="AG30" s="4"/>
      <c r="AI30" s="16" t="s">
        <v>34</v>
      </c>
      <c r="AJ30" s="426"/>
      <c r="AK30" s="426"/>
      <c r="AL30" s="426"/>
      <c r="AM30" s="452" t="s">
        <v>205</v>
      </c>
      <c r="AN30" s="452"/>
      <c r="AO30" s="426"/>
      <c r="AP30" s="426"/>
      <c r="AQ30" s="426"/>
      <c r="AR30" s="426"/>
      <c r="AS30" s="5" t="s">
        <v>35</v>
      </c>
      <c r="AV30" s="42"/>
      <c r="BF30" s="161">
        <v>15</v>
      </c>
      <c r="BG30" s="162">
        <f t="shared" si="1"/>
        <v>593</v>
      </c>
      <c r="BH30" s="162">
        <f t="shared" si="1"/>
        <v>609</v>
      </c>
      <c r="BI30" s="165" t="str">
        <f ca="1">IF(COUNTA(INDIRECT(ADDRESS(BG30,2)):INDIRECT(ADDRESS(BH30,2)))&gt;0,COUNTA(INDIRECT(ADDRESS(BG30,2)):INDIRECT(ADDRESS(BH30,2))),"")</f>
        <v/>
      </c>
      <c r="BJ30" s="41"/>
    </row>
    <row r="31" spans="2:65" ht="15" customHeight="1">
      <c r="D31" s="425"/>
      <c r="E31" s="425"/>
      <c r="F31" s="17" t="s">
        <v>0</v>
      </c>
      <c r="G31" s="425"/>
      <c r="H31" s="425"/>
      <c r="I31" s="17" t="s">
        <v>1</v>
      </c>
      <c r="J31" s="425"/>
      <c r="K31" s="425"/>
      <c r="L31" s="17" t="s">
        <v>23</v>
      </c>
      <c r="AG31" s="18"/>
      <c r="AI31" s="16" t="s">
        <v>36</v>
      </c>
      <c r="AJ31" s="426"/>
      <c r="AK31" s="426"/>
      <c r="AL31" s="5" t="s">
        <v>205</v>
      </c>
      <c r="AM31" s="426"/>
      <c r="AN31" s="426"/>
      <c r="AO31" s="5" t="s">
        <v>37</v>
      </c>
      <c r="AP31" s="426"/>
      <c r="AQ31" s="426"/>
      <c r="AR31" s="426"/>
      <c r="AS31" s="5" t="s">
        <v>38</v>
      </c>
      <c r="BF31" s="161">
        <v>16</v>
      </c>
      <c r="BG31" s="162">
        <f t="shared" si="1"/>
        <v>634</v>
      </c>
      <c r="BH31" s="162">
        <f t="shared" si="1"/>
        <v>650</v>
      </c>
      <c r="BI31" s="165" t="str">
        <f ca="1">IF(COUNTA(INDIRECT(ADDRESS(BG31,2)):INDIRECT(ADDRESS(BH31,2)))&gt;0,COUNTA(INDIRECT(ADDRESS(BG31,2)):INDIRECT(ADDRESS(BH31,2))),"")</f>
        <v/>
      </c>
      <c r="BJ31" s="41"/>
    </row>
    <row r="32" spans="2:65" ht="18" customHeight="1">
      <c r="D32" s="4"/>
      <c r="E32" s="4"/>
      <c r="F32" s="4"/>
      <c r="G32" s="4"/>
      <c r="AA32" s="420" t="s">
        <v>24</v>
      </c>
      <c r="AB32" s="420"/>
      <c r="AC32" s="421"/>
      <c r="AD32" s="421"/>
      <c r="AE32" s="421"/>
      <c r="AF32" s="421"/>
      <c r="AG32" s="421"/>
      <c r="AH32" s="421"/>
      <c r="AI32" s="421"/>
      <c r="AJ32" s="421"/>
      <c r="AK32" s="421"/>
      <c r="AL32" s="421"/>
      <c r="AM32" s="421"/>
      <c r="AN32" s="421"/>
      <c r="AO32" s="421"/>
      <c r="AP32" s="421"/>
      <c r="AQ32" s="421"/>
      <c r="AR32" s="421"/>
      <c r="AS32" s="421"/>
      <c r="BF32" s="161">
        <v>17</v>
      </c>
      <c r="BG32" s="162">
        <f t="shared" si="1"/>
        <v>675</v>
      </c>
      <c r="BH32" s="162">
        <f t="shared" si="1"/>
        <v>691</v>
      </c>
      <c r="BI32" s="165" t="str">
        <f ca="1">IF(COUNTA(INDIRECT(ADDRESS(BG32,2)):INDIRECT(ADDRESS(BH32,2)))&gt;0,COUNTA(INDIRECT(ADDRESS(BG32,2)):INDIRECT(ADDRESS(BH32,2))),"")</f>
        <v/>
      </c>
      <c r="BJ32" s="41"/>
    </row>
    <row r="33" spans="2:62" ht="15" customHeight="1">
      <c r="D33" s="4"/>
      <c r="E33" s="4"/>
      <c r="F33" s="4"/>
      <c r="G33" s="4"/>
      <c r="H33" s="6"/>
      <c r="X33" s="464" t="s">
        <v>25</v>
      </c>
      <c r="Y33" s="464"/>
      <c r="Z33" s="464"/>
      <c r="AA33" s="2"/>
      <c r="AB33" s="2"/>
      <c r="AC33" s="471"/>
      <c r="AD33" s="471"/>
      <c r="AE33" s="471"/>
      <c r="AF33" s="471"/>
      <c r="AG33" s="471"/>
      <c r="AH33" s="471"/>
      <c r="AI33" s="471"/>
      <c r="AJ33" s="471"/>
      <c r="AK33" s="471"/>
      <c r="AL33" s="471"/>
      <c r="AM33" s="471"/>
      <c r="AN33" s="471"/>
      <c r="AO33" s="471"/>
      <c r="AP33" s="471"/>
      <c r="AQ33" s="471"/>
      <c r="AR33" s="471"/>
      <c r="AS33" s="471"/>
      <c r="BF33" s="161">
        <v>18</v>
      </c>
      <c r="BG33" s="162">
        <f t="shared" si="1"/>
        <v>716</v>
      </c>
      <c r="BH33" s="162">
        <f t="shared" si="1"/>
        <v>732</v>
      </c>
      <c r="BI33" s="165" t="str">
        <f ca="1">IF(COUNTA(INDIRECT(ADDRESS(BG33,2)):INDIRECT(ADDRESS(BH33,2)))&gt;0,COUNTA(INDIRECT(ADDRESS(BG33,2)):INDIRECT(ADDRESS(BH33,2))),"")</f>
        <v/>
      </c>
      <c r="BJ33" s="41"/>
    </row>
    <row r="34" spans="2:62" ht="15" customHeight="1">
      <c r="D34" s="399" t="s">
        <v>258</v>
      </c>
      <c r="E34" s="399"/>
      <c r="F34" s="399"/>
      <c r="G34" s="399"/>
      <c r="H34" s="17" t="s">
        <v>26</v>
      </c>
      <c r="I34" s="17"/>
      <c r="J34" s="17"/>
      <c r="K34" s="17"/>
      <c r="L34" s="17"/>
      <c r="M34" s="17"/>
      <c r="N34" s="17"/>
      <c r="O34" s="17"/>
      <c r="P34" s="17"/>
      <c r="Q34" s="17"/>
      <c r="R34" s="19"/>
      <c r="S34" s="17"/>
      <c r="Y34" s="4"/>
      <c r="Z34" s="4"/>
      <c r="AA34" s="420" t="s">
        <v>27</v>
      </c>
      <c r="AB34" s="420"/>
      <c r="AC34" s="472"/>
      <c r="AD34" s="472"/>
      <c r="AE34" s="472"/>
      <c r="AF34" s="472"/>
      <c r="AG34" s="472"/>
      <c r="AH34" s="472"/>
      <c r="AI34" s="472"/>
      <c r="AJ34" s="472"/>
      <c r="AK34" s="472"/>
      <c r="AL34" s="472"/>
      <c r="AM34" s="472"/>
      <c r="AN34" s="472"/>
      <c r="AO34" s="472"/>
      <c r="AP34" s="472"/>
      <c r="AQ34" s="472"/>
      <c r="AR34" s="472"/>
      <c r="AS34" s="472"/>
      <c r="BF34" s="161">
        <v>19</v>
      </c>
      <c r="BG34" s="162">
        <f t="shared" ref="BG34:BH45" si="9">BG33+$BJ$14</f>
        <v>757</v>
      </c>
      <c r="BH34" s="162">
        <f t="shared" si="9"/>
        <v>773</v>
      </c>
      <c r="BI34" s="165" t="str">
        <f ca="1">IF(COUNTA(INDIRECT(ADDRESS(BG34,2)):INDIRECT(ADDRESS(BH34,2)))&gt;0,COUNTA(INDIRECT(ADDRESS(BG34,2)):INDIRECT(ADDRESS(BH34,2))),"")</f>
        <v/>
      </c>
      <c r="BJ34" s="41"/>
    </row>
    <row r="35" spans="2:62" ht="1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400" t="s">
        <v>42</v>
      </c>
      <c r="AD36" s="401"/>
      <c r="AE36" s="401"/>
      <c r="AF36" s="401"/>
      <c r="AG36" s="401"/>
      <c r="AH36" s="402"/>
      <c r="AI36" s="21"/>
      <c r="AJ36" s="465" t="s">
        <v>40</v>
      </c>
      <c r="AK36" s="465"/>
      <c r="AL36" s="465"/>
      <c r="AM36" s="465"/>
      <c r="AN36" s="465"/>
      <c r="AO36" s="24"/>
      <c r="AP36" s="458" t="s">
        <v>43</v>
      </c>
      <c r="AQ36" s="459"/>
      <c r="AR36" s="459"/>
      <c r="AS36" s="460"/>
      <c r="BF36" s="161">
        <v>21</v>
      </c>
      <c r="BG36" s="162">
        <f t="shared" si="9"/>
        <v>839</v>
      </c>
      <c r="BH36" s="162">
        <f t="shared" si="9"/>
        <v>855</v>
      </c>
      <c r="BI36" s="165" t="str">
        <f ca="1">IF(COUNTA(INDIRECT(ADDRESS(BG36,2)):INDIRECT(ADDRESS(BH36,2)))&gt;0,COUNTA(INDIRECT(ADDRESS(BG36,2)):INDIRECT(ADDRESS(BH36,2))),"")</f>
        <v/>
      </c>
      <c r="BJ36" s="41"/>
    </row>
    <row r="37" spans="2:62" ht="15.95" customHeight="1">
      <c r="D37" s="210" t="s">
        <v>254</v>
      </c>
      <c r="E37" s="20"/>
      <c r="F37" s="2"/>
      <c r="G37" s="2"/>
      <c r="H37" s="2"/>
      <c r="I37" s="2"/>
      <c r="J37" s="2"/>
      <c r="K37" s="2"/>
      <c r="L37" s="2"/>
      <c r="M37" s="2"/>
      <c r="N37" s="2"/>
      <c r="O37" s="2"/>
      <c r="P37" s="2"/>
      <c r="Q37" s="2"/>
      <c r="R37" s="2"/>
      <c r="S37" s="2"/>
      <c r="T37" s="2"/>
      <c r="U37" s="2"/>
      <c r="V37" s="2"/>
      <c r="W37" s="2"/>
      <c r="X37" s="2"/>
      <c r="AA37" s="416"/>
      <c r="AB37" s="417"/>
      <c r="AC37" s="403"/>
      <c r="AD37" s="404"/>
      <c r="AE37" s="404"/>
      <c r="AF37" s="404"/>
      <c r="AG37" s="404"/>
      <c r="AH37" s="405"/>
      <c r="AI37" s="6"/>
      <c r="AJ37" s="466"/>
      <c r="AK37" s="466"/>
      <c r="AL37" s="466"/>
      <c r="AM37" s="466"/>
      <c r="AN37" s="466"/>
      <c r="AO37" s="23"/>
      <c r="AP37" s="461"/>
      <c r="AQ37" s="462"/>
      <c r="AR37" s="462"/>
      <c r="AS37" s="463"/>
      <c r="BF37" s="161">
        <v>22</v>
      </c>
      <c r="BG37" s="162">
        <f t="shared" si="9"/>
        <v>880</v>
      </c>
      <c r="BH37" s="162">
        <f t="shared" si="9"/>
        <v>896</v>
      </c>
      <c r="BI37" s="16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416"/>
      <c r="AB38" s="417"/>
      <c r="AC38" s="408"/>
      <c r="AD38" s="409"/>
      <c r="AE38" s="409"/>
      <c r="AF38" s="409"/>
      <c r="AG38" s="409"/>
      <c r="AH38" s="410"/>
      <c r="AI38" s="497"/>
      <c r="AJ38" s="498"/>
      <c r="AK38" s="498"/>
      <c r="AL38" s="498"/>
      <c r="AM38" s="498"/>
      <c r="AN38" s="498"/>
      <c r="AO38" s="499"/>
      <c r="AP38" s="480"/>
      <c r="AQ38" s="481"/>
      <c r="AR38" s="481"/>
      <c r="AS38" s="482"/>
      <c r="BF38" s="161">
        <v>23</v>
      </c>
      <c r="BG38" s="162">
        <f t="shared" si="9"/>
        <v>921</v>
      </c>
      <c r="BH38" s="162">
        <f t="shared" si="9"/>
        <v>937</v>
      </c>
      <c r="BI38" s="16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418"/>
      <c r="AB39" s="419"/>
      <c r="AC39" s="411"/>
      <c r="AD39" s="412"/>
      <c r="AE39" s="412"/>
      <c r="AF39" s="412"/>
      <c r="AG39" s="412"/>
      <c r="AH39" s="413"/>
      <c r="AI39" s="500"/>
      <c r="AJ39" s="501"/>
      <c r="AK39" s="501"/>
      <c r="AL39" s="501"/>
      <c r="AM39" s="501"/>
      <c r="AN39" s="501"/>
      <c r="AO39" s="502"/>
      <c r="AP39" s="483"/>
      <c r="AQ39" s="484"/>
      <c r="AR39" s="484"/>
      <c r="AS39" s="485"/>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25"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25"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4"/>
    </row>
    <row r="49" spans="2:65" ht="12.75" customHeight="1">
      <c r="M49" s="45"/>
      <c r="N49" s="45"/>
      <c r="O49" s="45"/>
      <c r="P49" s="45"/>
      <c r="Q49" s="45"/>
      <c r="R49" s="45"/>
      <c r="S49" s="45"/>
      <c r="T49" s="46"/>
      <c r="U49" s="46"/>
      <c r="V49" s="46"/>
      <c r="W49" s="46"/>
      <c r="X49" s="46"/>
      <c r="Y49" s="46"/>
      <c r="Z49" s="46"/>
      <c r="AA49" s="45"/>
      <c r="AB49" s="45"/>
      <c r="AC49" s="45"/>
      <c r="AL49" s="44"/>
      <c r="AM49" s="488" t="s">
        <v>253</v>
      </c>
      <c r="AN49" s="489"/>
      <c r="AO49" s="489"/>
      <c r="AP49" s="490"/>
      <c r="AZ49" s="1"/>
    </row>
    <row r="50" spans="2:65" ht="12.75" customHeight="1">
      <c r="M50" s="45"/>
      <c r="N50" s="45"/>
      <c r="O50" s="45"/>
      <c r="P50" s="45"/>
      <c r="Q50" s="45"/>
      <c r="R50" s="45"/>
      <c r="S50" s="45"/>
      <c r="T50" s="46"/>
      <c r="U50" s="46"/>
      <c r="V50" s="46"/>
      <c r="W50" s="46"/>
      <c r="X50" s="46"/>
      <c r="Y50" s="46"/>
      <c r="Z50" s="46"/>
      <c r="AA50" s="45"/>
      <c r="AB50" s="45"/>
      <c r="AC50" s="45"/>
      <c r="AL50" s="44"/>
      <c r="AM50" s="491"/>
      <c r="AN50" s="492"/>
      <c r="AO50" s="492"/>
      <c r="AP50" s="493"/>
    </row>
    <row r="51" spans="2:65" ht="12.75" customHeight="1">
      <c r="M51" s="45"/>
      <c r="N51" s="45"/>
      <c r="O51" s="45"/>
      <c r="P51" s="45"/>
      <c r="Q51" s="45"/>
      <c r="R51" s="45"/>
      <c r="S51" s="45"/>
      <c r="T51" s="45"/>
      <c r="U51" s="45"/>
      <c r="V51" s="45"/>
      <c r="W51" s="45"/>
      <c r="X51" s="45"/>
      <c r="Y51" s="45"/>
      <c r="Z51" s="45"/>
      <c r="AA51" s="45"/>
      <c r="AB51" s="45"/>
      <c r="AC51" s="45"/>
      <c r="AL51" s="44"/>
      <c r="AM51" s="209"/>
      <c r="AN51" s="209"/>
    </row>
    <row r="52" spans="2:65" ht="6" customHeight="1">
      <c r="M52" s="45"/>
      <c r="N52" s="45"/>
      <c r="O52" s="45"/>
      <c r="P52" s="45"/>
      <c r="Q52" s="45"/>
      <c r="R52" s="45"/>
      <c r="S52" s="45"/>
      <c r="T52" s="45"/>
      <c r="U52" s="45"/>
      <c r="V52" s="45"/>
      <c r="W52" s="45"/>
      <c r="X52" s="45"/>
      <c r="Y52" s="45"/>
      <c r="Z52" s="45"/>
      <c r="AA52" s="45"/>
      <c r="AB52" s="45"/>
      <c r="AC52" s="45"/>
      <c r="AL52" s="44"/>
      <c r="AM52" s="44"/>
    </row>
    <row r="53" spans="2:65" ht="12.75" customHeight="1">
      <c r="B53" s="395" t="s">
        <v>2</v>
      </c>
      <c r="C53" s="396"/>
      <c r="D53" s="396"/>
      <c r="E53" s="396"/>
      <c r="F53" s="396"/>
      <c r="G53" s="396"/>
      <c r="H53" s="396"/>
      <c r="I53" s="396"/>
      <c r="J53" s="336" t="s">
        <v>10</v>
      </c>
      <c r="K53" s="336"/>
      <c r="L53" s="3" t="s">
        <v>3</v>
      </c>
      <c r="M53" s="336" t="s">
        <v>11</v>
      </c>
      <c r="N53" s="336"/>
      <c r="O53" s="398" t="s">
        <v>12</v>
      </c>
      <c r="P53" s="336"/>
      <c r="Q53" s="336"/>
      <c r="R53" s="336"/>
      <c r="S53" s="336"/>
      <c r="T53" s="336"/>
      <c r="U53" s="336" t="s">
        <v>13</v>
      </c>
      <c r="V53" s="336"/>
      <c r="W53" s="336"/>
      <c r="AD53" s="5"/>
      <c r="AE53" s="5"/>
      <c r="AF53" s="5"/>
      <c r="AG53" s="5"/>
      <c r="AH53" s="5"/>
      <c r="AI53" s="5"/>
      <c r="AJ53" s="5"/>
      <c r="AL53" s="337">
        <f ca="1">$AL$9</f>
        <v>30</v>
      </c>
      <c r="AM53" s="338"/>
      <c r="AN53" s="343" t="s">
        <v>4</v>
      </c>
      <c r="AO53" s="343"/>
      <c r="AP53" s="338">
        <v>2</v>
      </c>
      <c r="AQ53" s="338"/>
      <c r="AR53" s="343" t="s">
        <v>5</v>
      </c>
      <c r="AS53" s="352"/>
    </row>
    <row r="54" spans="2:65" ht="13.5" customHeight="1">
      <c r="B54" s="396"/>
      <c r="C54" s="396"/>
      <c r="D54" s="396"/>
      <c r="E54" s="396"/>
      <c r="F54" s="396"/>
      <c r="G54" s="396"/>
      <c r="H54" s="396"/>
      <c r="I54" s="396"/>
      <c r="J54" s="375">
        <f>$J$10</f>
        <v>0</v>
      </c>
      <c r="K54" s="355">
        <f>$K$10</f>
        <v>0</v>
      </c>
      <c r="L54" s="349">
        <f>$L$10</f>
        <v>0</v>
      </c>
      <c r="M54" s="358">
        <f>$M$10</f>
        <v>0</v>
      </c>
      <c r="N54" s="355">
        <f>$N$10</f>
        <v>0</v>
      </c>
      <c r="O54" s="358">
        <f>$O$10</f>
        <v>0</v>
      </c>
      <c r="P54" s="346">
        <f>$P$10</f>
        <v>0</v>
      </c>
      <c r="Q54" s="346">
        <f>$Q$10</f>
        <v>0</v>
      </c>
      <c r="R54" s="346">
        <f>$R$10</f>
        <v>0</v>
      </c>
      <c r="S54" s="346">
        <f>$S$10</f>
        <v>0</v>
      </c>
      <c r="T54" s="355">
        <f>$T$10</f>
        <v>0</v>
      </c>
      <c r="U54" s="358">
        <f>$U$10</f>
        <v>0</v>
      </c>
      <c r="V54" s="346">
        <f>$V$10</f>
        <v>0</v>
      </c>
      <c r="W54" s="355">
        <f>$W$10</f>
        <v>0</v>
      </c>
      <c r="AD54" s="5"/>
      <c r="AE54" s="5"/>
      <c r="AF54" s="5"/>
      <c r="AG54" s="5"/>
      <c r="AH54" s="5"/>
      <c r="AI54" s="5"/>
      <c r="AJ54" s="5"/>
      <c r="AL54" s="339"/>
      <c r="AM54" s="340"/>
      <c r="AN54" s="344"/>
      <c r="AO54" s="344"/>
      <c r="AP54" s="340"/>
      <c r="AQ54" s="340"/>
      <c r="AR54" s="344"/>
      <c r="AS54" s="353"/>
    </row>
    <row r="55" spans="2:65" ht="9" customHeight="1">
      <c r="B55" s="396"/>
      <c r="C55" s="396"/>
      <c r="D55" s="396"/>
      <c r="E55" s="396"/>
      <c r="F55" s="396"/>
      <c r="G55" s="396"/>
      <c r="H55" s="396"/>
      <c r="I55" s="396"/>
      <c r="J55" s="376"/>
      <c r="K55" s="356"/>
      <c r="L55" s="350"/>
      <c r="M55" s="359"/>
      <c r="N55" s="356"/>
      <c r="O55" s="359"/>
      <c r="P55" s="347"/>
      <c r="Q55" s="347"/>
      <c r="R55" s="347"/>
      <c r="S55" s="347"/>
      <c r="T55" s="356"/>
      <c r="U55" s="359"/>
      <c r="V55" s="347"/>
      <c r="W55" s="356"/>
      <c r="AD55" s="5"/>
      <c r="AE55" s="5"/>
      <c r="AF55" s="5"/>
      <c r="AG55" s="5"/>
      <c r="AH55" s="5"/>
      <c r="AI55" s="5"/>
      <c r="AJ55" s="5"/>
      <c r="AL55" s="341"/>
      <c r="AM55" s="342"/>
      <c r="AN55" s="345"/>
      <c r="AO55" s="345"/>
      <c r="AP55" s="342"/>
      <c r="AQ55" s="342"/>
      <c r="AR55" s="345"/>
      <c r="AS55" s="354"/>
    </row>
    <row r="56" spans="2:65" ht="6" customHeight="1">
      <c r="B56" s="397"/>
      <c r="C56" s="397"/>
      <c r="D56" s="397"/>
      <c r="E56" s="397"/>
      <c r="F56" s="397"/>
      <c r="G56" s="397"/>
      <c r="H56" s="397"/>
      <c r="I56" s="397"/>
      <c r="J56" s="376"/>
      <c r="K56" s="357"/>
      <c r="L56" s="351"/>
      <c r="M56" s="360"/>
      <c r="N56" s="357"/>
      <c r="O56" s="360"/>
      <c r="P56" s="348"/>
      <c r="Q56" s="348"/>
      <c r="R56" s="348"/>
      <c r="S56" s="348"/>
      <c r="T56" s="357"/>
      <c r="U56" s="360"/>
      <c r="V56" s="348"/>
      <c r="W56" s="357"/>
    </row>
    <row r="57" spans="2:65" ht="15" customHeight="1">
      <c r="B57" s="361" t="s">
        <v>51</v>
      </c>
      <c r="C57" s="362"/>
      <c r="D57" s="362"/>
      <c r="E57" s="362"/>
      <c r="F57" s="362"/>
      <c r="G57" s="362"/>
      <c r="H57" s="362"/>
      <c r="I57" s="363"/>
      <c r="J57" s="361" t="s">
        <v>6</v>
      </c>
      <c r="K57" s="362"/>
      <c r="L57" s="362"/>
      <c r="M57" s="362"/>
      <c r="N57" s="422"/>
      <c r="O57" s="370" t="s">
        <v>52</v>
      </c>
      <c r="P57" s="362"/>
      <c r="Q57" s="362"/>
      <c r="R57" s="362"/>
      <c r="S57" s="362"/>
      <c r="T57" s="362"/>
      <c r="U57" s="363"/>
      <c r="V57" s="12" t="s">
        <v>53</v>
      </c>
      <c r="W57" s="25"/>
      <c r="X57" s="25"/>
      <c r="Y57" s="373" t="s">
        <v>54</v>
      </c>
      <c r="Z57" s="373"/>
      <c r="AA57" s="373"/>
      <c r="AB57" s="373"/>
      <c r="AC57" s="373"/>
      <c r="AD57" s="373"/>
      <c r="AE57" s="373"/>
      <c r="AF57" s="373"/>
      <c r="AG57" s="373"/>
      <c r="AH57" s="373"/>
      <c r="AI57" s="25"/>
      <c r="AJ57" s="25"/>
      <c r="AK57" s="26"/>
      <c r="AL57" s="374" t="s">
        <v>209</v>
      </c>
      <c r="AM57" s="374"/>
      <c r="AN57" s="495" t="s">
        <v>33</v>
      </c>
      <c r="AO57" s="495"/>
      <c r="AP57" s="495"/>
      <c r="AQ57" s="495"/>
      <c r="AR57" s="495"/>
      <c r="AS57" s="496"/>
    </row>
    <row r="58" spans="2:65" ht="13.5" customHeight="1">
      <c r="B58" s="364"/>
      <c r="C58" s="365"/>
      <c r="D58" s="365"/>
      <c r="E58" s="365"/>
      <c r="F58" s="365"/>
      <c r="G58" s="365"/>
      <c r="H58" s="365"/>
      <c r="I58" s="366"/>
      <c r="J58" s="364"/>
      <c r="K58" s="365"/>
      <c r="L58" s="365"/>
      <c r="M58" s="365"/>
      <c r="N58" s="423"/>
      <c r="O58" s="371"/>
      <c r="P58" s="365"/>
      <c r="Q58" s="365"/>
      <c r="R58" s="365"/>
      <c r="S58" s="365"/>
      <c r="T58" s="365"/>
      <c r="U58" s="366"/>
      <c r="V58" s="377" t="s">
        <v>7</v>
      </c>
      <c r="W58" s="453"/>
      <c r="X58" s="453"/>
      <c r="Y58" s="454"/>
      <c r="Z58" s="383" t="s">
        <v>16</v>
      </c>
      <c r="AA58" s="384"/>
      <c r="AB58" s="384"/>
      <c r="AC58" s="385"/>
      <c r="AD58" s="444" t="s">
        <v>17</v>
      </c>
      <c r="AE58" s="445"/>
      <c r="AF58" s="445"/>
      <c r="AG58" s="446"/>
      <c r="AH58" s="322" t="s">
        <v>83</v>
      </c>
      <c r="AI58" s="323"/>
      <c r="AJ58" s="323"/>
      <c r="AK58" s="324"/>
      <c r="AL58" s="328" t="s">
        <v>210</v>
      </c>
      <c r="AM58" s="328"/>
      <c r="AN58" s="330" t="s">
        <v>19</v>
      </c>
      <c r="AO58" s="331"/>
      <c r="AP58" s="331"/>
      <c r="AQ58" s="331"/>
      <c r="AR58" s="332"/>
      <c r="AS58" s="333"/>
      <c r="AY58" s="185" t="s">
        <v>236</v>
      </c>
      <c r="AZ58" s="185" t="s">
        <v>236</v>
      </c>
      <c r="BA58" s="185" t="s">
        <v>234</v>
      </c>
      <c r="BB58" s="486" t="s">
        <v>235</v>
      </c>
      <c r="BC58" s="487"/>
    </row>
    <row r="59" spans="2:65" ht="13.5" customHeight="1">
      <c r="B59" s="367"/>
      <c r="C59" s="368"/>
      <c r="D59" s="368"/>
      <c r="E59" s="368"/>
      <c r="F59" s="368"/>
      <c r="G59" s="368"/>
      <c r="H59" s="368"/>
      <c r="I59" s="369"/>
      <c r="J59" s="367"/>
      <c r="K59" s="368"/>
      <c r="L59" s="368"/>
      <c r="M59" s="368"/>
      <c r="N59" s="424"/>
      <c r="O59" s="372"/>
      <c r="P59" s="368"/>
      <c r="Q59" s="368"/>
      <c r="R59" s="368"/>
      <c r="S59" s="368"/>
      <c r="T59" s="368"/>
      <c r="U59" s="369"/>
      <c r="V59" s="455"/>
      <c r="W59" s="456"/>
      <c r="X59" s="456"/>
      <c r="Y59" s="457"/>
      <c r="Z59" s="386"/>
      <c r="AA59" s="387"/>
      <c r="AB59" s="387"/>
      <c r="AC59" s="388"/>
      <c r="AD59" s="447"/>
      <c r="AE59" s="448"/>
      <c r="AF59" s="448"/>
      <c r="AG59" s="449"/>
      <c r="AH59" s="325"/>
      <c r="AI59" s="326"/>
      <c r="AJ59" s="326"/>
      <c r="AK59" s="327"/>
      <c r="AL59" s="329"/>
      <c r="AM59" s="329"/>
      <c r="AN59" s="334"/>
      <c r="AO59" s="334"/>
      <c r="AP59" s="334"/>
      <c r="AQ59" s="334"/>
      <c r="AR59" s="334"/>
      <c r="AS59" s="335"/>
      <c r="AY59" s="186"/>
      <c r="AZ59" s="187" t="s">
        <v>230</v>
      </c>
      <c r="BA59" s="187" t="s">
        <v>233</v>
      </c>
      <c r="BB59" s="188" t="s">
        <v>231</v>
      </c>
      <c r="BC59" s="187" t="s">
        <v>230</v>
      </c>
      <c r="BL59" s="41" t="s">
        <v>244</v>
      </c>
      <c r="BM59" s="41" t="s">
        <v>148</v>
      </c>
    </row>
    <row r="60" spans="2:65" ht="18" customHeight="1">
      <c r="B60" s="286"/>
      <c r="C60" s="287"/>
      <c r="D60" s="287"/>
      <c r="E60" s="287"/>
      <c r="F60" s="287"/>
      <c r="G60" s="287"/>
      <c r="H60" s="287"/>
      <c r="I60" s="288"/>
      <c r="J60" s="286"/>
      <c r="K60" s="287"/>
      <c r="L60" s="287"/>
      <c r="M60" s="287"/>
      <c r="N60" s="292"/>
      <c r="O60" s="220"/>
      <c r="P60" s="15" t="s">
        <v>45</v>
      </c>
      <c r="Q60" s="221"/>
      <c r="R60" s="15" t="s">
        <v>46</v>
      </c>
      <c r="S60" s="222"/>
      <c r="T60" s="294" t="s">
        <v>20</v>
      </c>
      <c r="U60" s="295"/>
      <c r="V60" s="296"/>
      <c r="W60" s="297"/>
      <c r="X60" s="297"/>
      <c r="Y60" s="55" t="s">
        <v>8</v>
      </c>
      <c r="Z60" s="79"/>
      <c r="AA60" s="80"/>
      <c r="AB60" s="80"/>
      <c r="AC60" s="81" t="s">
        <v>8</v>
      </c>
      <c r="AD60" s="79"/>
      <c r="AE60" s="80"/>
      <c r="AF60" s="80"/>
      <c r="AG60" s="82" t="s">
        <v>8</v>
      </c>
      <c r="AH60" s="282">
        <f>IF(V60="賃金で算定",V61+Z61-AD61,0)</f>
        <v>0</v>
      </c>
      <c r="AI60" s="283"/>
      <c r="AJ60" s="283"/>
      <c r="AK60" s="285"/>
      <c r="AL60" s="47"/>
      <c r="AM60" s="48"/>
      <c r="AN60" s="280"/>
      <c r="AO60" s="281"/>
      <c r="AP60" s="281"/>
      <c r="AQ60" s="281"/>
      <c r="AR60" s="281"/>
      <c r="AS60" s="82" t="s">
        <v>8</v>
      </c>
      <c r="AV60" s="42" t="str">
        <f>IF(OR(O60="",Q60=""),"", IF(O60&lt;20,DATE(O60+118,Q60,IF(S60="",1,S60)),DATE(O60+88,Q60,IF(S60="",1,S60))))</f>
        <v/>
      </c>
      <c r="AW60" s="43" t="str">
        <f>IF(AV60&lt;=設定シート!C$15,"昔",IF(AV60&lt;=設定シート!E$15,"上",IF(AV60&lt;=設定シート!G$15,"中","下")))</f>
        <v>下</v>
      </c>
      <c r="AX60" s="4">
        <f>IF(AV60&lt;=設定シート!$E$36,5,IF(AV60&lt;=設定シート!$I$36,7,IF(AV60&lt;=設定シート!$M$36,9,11)))</f>
        <v>11</v>
      </c>
      <c r="AY60" s="191"/>
      <c r="AZ60" s="189"/>
      <c r="BA60" s="193">
        <f>AN60</f>
        <v>0</v>
      </c>
      <c r="BB60" s="189"/>
      <c r="BC60" s="189"/>
    </row>
    <row r="61" spans="2:65" ht="18" customHeight="1">
      <c r="B61" s="289"/>
      <c r="C61" s="290"/>
      <c r="D61" s="290"/>
      <c r="E61" s="290"/>
      <c r="F61" s="290"/>
      <c r="G61" s="290"/>
      <c r="H61" s="290"/>
      <c r="I61" s="291"/>
      <c r="J61" s="289"/>
      <c r="K61" s="290"/>
      <c r="L61" s="290"/>
      <c r="M61" s="290"/>
      <c r="N61" s="293"/>
      <c r="O61" s="226"/>
      <c r="P61" s="5" t="s">
        <v>45</v>
      </c>
      <c r="Q61" s="227"/>
      <c r="R61" s="5" t="s">
        <v>46</v>
      </c>
      <c r="S61" s="228"/>
      <c r="T61" s="319" t="s">
        <v>21</v>
      </c>
      <c r="U61" s="320"/>
      <c r="V61" s="267"/>
      <c r="W61" s="268"/>
      <c r="X61" s="268"/>
      <c r="Y61" s="321"/>
      <c r="Z61" s="269"/>
      <c r="AA61" s="270"/>
      <c r="AB61" s="270"/>
      <c r="AC61" s="270"/>
      <c r="AD61" s="269"/>
      <c r="AE61" s="270"/>
      <c r="AF61" s="270"/>
      <c r="AG61" s="271"/>
      <c r="AH61" s="273">
        <f>IF(V60="賃金で算定",0,V61+Z61-AD61)</f>
        <v>0</v>
      </c>
      <c r="AI61" s="273"/>
      <c r="AJ61" s="273"/>
      <c r="AK61" s="284"/>
      <c r="AL61" s="278">
        <f>IF(V60="賃金で算定","賃金で算定",IF(OR(V61=0,$F78="",AV60=""),0,IF(AW60="昔",VLOOKUP($F78,労務比率,AX60,FALSE),IF(AW60="上",VLOOKUP($F78,労務比率,AX60,FALSE),IF(AW60="中",VLOOKUP($F78,労務比率,AX60,FALSE),VLOOKUP($F78,労務比率,AX60,FALSE))))))</f>
        <v>0</v>
      </c>
      <c r="AM61" s="279"/>
      <c r="AN61" s="275">
        <f>IF(V60="賃金で算定",0,INT(AH61*AL61/100))</f>
        <v>0</v>
      </c>
      <c r="AO61" s="276"/>
      <c r="AP61" s="276"/>
      <c r="AQ61" s="276"/>
      <c r="AR61" s="276"/>
      <c r="AS61" s="29"/>
      <c r="AV61" s="42"/>
      <c r="AW61" s="43"/>
      <c r="AY61" s="192">
        <f>AH61</f>
        <v>0</v>
      </c>
      <c r="AZ61" s="190">
        <f>IF(AV60&lt;=設定シート!C$85,AH61,IF(AND(AV60&gt;=設定シート!E$85,AV60&lt;=設定シート!G$85),AH61*105/108,AH61))</f>
        <v>0</v>
      </c>
      <c r="BA61" s="187"/>
      <c r="BB61" s="190">
        <f>IF($AL61="賃金で算定",0,INT(AY61*$AL61/100))</f>
        <v>0</v>
      </c>
      <c r="BC61" s="190">
        <f>IF(AY61=AZ61,BB61,AZ61*$AL61/100)</f>
        <v>0</v>
      </c>
      <c r="BL61" s="41">
        <f>IF(AY61=AZ61,0,1)</f>
        <v>0</v>
      </c>
      <c r="BM61" s="41" t="str">
        <f>IF(BL61=1,AL61,"")</f>
        <v/>
      </c>
    </row>
    <row r="62" spans="2:65" ht="18" customHeight="1">
      <c r="B62" s="286"/>
      <c r="C62" s="287"/>
      <c r="D62" s="287"/>
      <c r="E62" s="287"/>
      <c r="F62" s="287"/>
      <c r="G62" s="287"/>
      <c r="H62" s="287"/>
      <c r="I62" s="288"/>
      <c r="J62" s="286"/>
      <c r="K62" s="287"/>
      <c r="L62" s="287"/>
      <c r="M62" s="287"/>
      <c r="N62" s="292"/>
      <c r="O62" s="220"/>
      <c r="P62" s="15" t="s">
        <v>45</v>
      </c>
      <c r="Q62" s="221"/>
      <c r="R62" s="15" t="s">
        <v>46</v>
      </c>
      <c r="S62" s="222"/>
      <c r="T62" s="294" t="s">
        <v>47</v>
      </c>
      <c r="U62" s="295"/>
      <c r="V62" s="296"/>
      <c r="W62" s="297"/>
      <c r="X62" s="297"/>
      <c r="Y62" s="56"/>
      <c r="Z62" s="31"/>
      <c r="AA62" s="32"/>
      <c r="AB62" s="32"/>
      <c r="AC62" s="33"/>
      <c r="AD62" s="31"/>
      <c r="AE62" s="32"/>
      <c r="AF62" s="32"/>
      <c r="AG62" s="38"/>
      <c r="AH62" s="282">
        <f>IF(V62="賃金で算定",V63+Z63-AD63,0)</f>
        <v>0</v>
      </c>
      <c r="AI62" s="283"/>
      <c r="AJ62" s="283"/>
      <c r="AK62" s="285"/>
      <c r="AL62" s="47"/>
      <c r="AM62" s="48"/>
      <c r="AN62" s="280"/>
      <c r="AO62" s="281"/>
      <c r="AP62" s="281"/>
      <c r="AQ62" s="281"/>
      <c r="AR62" s="281"/>
      <c r="AS62" s="30"/>
      <c r="AV62" s="42" t="str">
        <f>IF(OR(O62="",Q62=""),"", IF(O62&lt;20,DATE(O62+118,Q62,IF(S62="",1,S62)),DATE(O62+88,Q62,IF(S62="",1,S62))))</f>
        <v/>
      </c>
      <c r="AW62" s="43" t="str">
        <f>IF(AV62&lt;=設定シート!C$15,"昔",IF(AV62&lt;=設定シート!E$15,"上",IF(AV62&lt;=設定シート!G$15,"中","下")))</f>
        <v>下</v>
      </c>
      <c r="AX62" s="4">
        <f>IF(AV62&lt;=設定シート!$E$36,5,IF(AV62&lt;=設定シート!$I$36,7,IF(AV62&lt;=設定シート!$M$36,9,11)))</f>
        <v>11</v>
      </c>
      <c r="AY62" s="191"/>
      <c r="AZ62" s="189"/>
      <c r="BA62" s="193">
        <f t="shared" ref="BA62" si="10">AN62</f>
        <v>0</v>
      </c>
      <c r="BB62" s="189"/>
      <c r="BC62" s="189"/>
      <c r="BL62" s="41"/>
      <c r="BM62" s="41"/>
    </row>
    <row r="63" spans="2:65" ht="18" customHeight="1">
      <c r="B63" s="289"/>
      <c r="C63" s="290"/>
      <c r="D63" s="290"/>
      <c r="E63" s="290"/>
      <c r="F63" s="290"/>
      <c r="G63" s="290"/>
      <c r="H63" s="290"/>
      <c r="I63" s="291"/>
      <c r="J63" s="289"/>
      <c r="K63" s="290"/>
      <c r="L63" s="290"/>
      <c r="M63" s="290"/>
      <c r="N63" s="293"/>
      <c r="O63" s="226"/>
      <c r="P63" s="5" t="s">
        <v>45</v>
      </c>
      <c r="Q63" s="227"/>
      <c r="R63" s="5" t="s">
        <v>46</v>
      </c>
      <c r="S63" s="228"/>
      <c r="T63" s="319" t="s">
        <v>48</v>
      </c>
      <c r="U63" s="320"/>
      <c r="V63" s="267"/>
      <c r="W63" s="268"/>
      <c r="X63" s="268"/>
      <c r="Y63" s="321"/>
      <c r="Z63" s="269"/>
      <c r="AA63" s="270"/>
      <c r="AB63" s="270"/>
      <c r="AC63" s="270"/>
      <c r="AD63" s="269"/>
      <c r="AE63" s="270"/>
      <c r="AF63" s="270"/>
      <c r="AG63" s="271"/>
      <c r="AH63" s="273">
        <f>IF(V62="賃金で算定",0,V63+Z63-AD63)</f>
        <v>0</v>
      </c>
      <c r="AI63" s="273"/>
      <c r="AJ63" s="273"/>
      <c r="AK63" s="284"/>
      <c r="AL63" s="278">
        <f>IF(V62="賃金で算定","賃金で算定",IF(OR(V63=0,$F78="",AV62=""),0,IF(AW62="昔",VLOOKUP($F78,労務比率,AX62,FALSE),IF(AW62="上",VLOOKUP($F78,労務比率,AX62,FALSE),IF(AW62="中",VLOOKUP($F78,労務比率,AX62,FALSE),VLOOKUP($F78,労務比率,AX62,FALSE))))))</f>
        <v>0</v>
      </c>
      <c r="AM63" s="279"/>
      <c r="AN63" s="275">
        <f>IF(V62="賃金で算定",0,INT(AH63*AL63/100))</f>
        <v>0</v>
      </c>
      <c r="AO63" s="276"/>
      <c r="AP63" s="276"/>
      <c r="AQ63" s="276"/>
      <c r="AR63" s="276"/>
      <c r="AS63" s="29"/>
      <c r="AV63" s="42"/>
      <c r="AW63" s="43"/>
      <c r="AY63" s="192">
        <f t="shared" ref="AY63" si="11">AH63</f>
        <v>0</v>
      </c>
      <c r="AZ63" s="190">
        <f>IF(AV62&lt;=設定シート!C$85,AH63,IF(AND(AV62&gt;=設定シート!E$85,AV62&lt;=設定シート!G$85),AH63*105/108,AH63))</f>
        <v>0</v>
      </c>
      <c r="BA63" s="187"/>
      <c r="BB63" s="190">
        <f t="shared" ref="BB63" si="12">IF($AL63="賃金で算定",0,INT(AY63*$AL63/100))</f>
        <v>0</v>
      </c>
      <c r="BC63" s="190">
        <f>IF(AY63=AZ63,BB63,AZ63*$AL63/100)</f>
        <v>0</v>
      </c>
      <c r="BL63" s="41">
        <f>IF(AY63=AZ63,0,1)</f>
        <v>0</v>
      </c>
      <c r="BM63" s="41" t="str">
        <f>IF(BL63=1,AL63,"")</f>
        <v/>
      </c>
    </row>
    <row r="64" spans="2:65" ht="18" customHeight="1">
      <c r="B64" s="286"/>
      <c r="C64" s="287"/>
      <c r="D64" s="287"/>
      <c r="E64" s="287"/>
      <c r="F64" s="287"/>
      <c r="G64" s="287"/>
      <c r="H64" s="287"/>
      <c r="I64" s="288"/>
      <c r="J64" s="286"/>
      <c r="K64" s="287"/>
      <c r="L64" s="287"/>
      <c r="M64" s="287"/>
      <c r="N64" s="292"/>
      <c r="O64" s="220"/>
      <c r="P64" s="15" t="s">
        <v>45</v>
      </c>
      <c r="Q64" s="221"/>
      <c r="R64" s="15" t="s">
        <v>46</v>
      </c>
      <c r="S64" s="222"/>
      <c r="T64" s="294" t="s">
        <v>47</v>
      </c>
      <c r="U64" s="295"/>
      <c r="V64" s="296"/>
      <c r="W64" s="297"/>
      <c r="X64" s="297"/>
      <c r="Y64" s="56"/>
      <c r="Z64" s="31"/>
      <c r="AA64" s="32"/>
      <c r="AB64" s="32"/>
      <c r="AC64" s="33"/>
      <c r="AD64" s="31"/>
      <c r="AE64" s="32"/>
      <c r="AF64" s="32"/>
      <c r="AG64" s="38"/>
      <c r="AH64" s="282">
        <f>IF(V64="賃金で算定",V65+Z65-AD65,0)</f>
        <v>0</v>
      </c>
      <c r="AI64" s="283"/>
      <c r="AJ64" s="283"/>
      <c r="AK64" s="285"/>
      <c r="AL64" s="47"/>
      <c r="AM64" s="48"/>
      <c r="AN64" s="280"/>
      <c r="AO64" s="281"/>
      <c r="AP64" s="281"/>
      <c r="AQ64" s="281"/>
      <c r="AR64" s="281"/>
      <c r="AS64" s="30"/>
      <c r="AV64" s="42" t="str">
        <f>IF(OR(O64="",Q64=""),"", IF(O64&lt;20,DATE(O64+118,Q64,IF(S64="",1,S64)),DATE(O64+88,Q64,IF(S64="",1,S64))))</f>
        <v/>
      </c>
      <c r="AW64" s="43" t="str">
        <f>IF(AV64&lt;=設定シート!C$15,"昔",IF(AV64&lt;=設定シート!E$15,"上",IF(AV64&lt;=設定シート!G$15,"中","下")))</f>
        <v>下</v>
      </c>
      <c r="AX64" s="4">
        <f>IF(AV64&lt;=設定シート!$E$36,5,IF(AV64&lt;=設定シート!$I$36,7,IF(AV64&lt;=設定シート!$M$36,9,11)))</f>
        <v>11</v>
      </c>
      <c r="AY64" s="191"/>
      <c r="AZ64" s="189"/>
      <c r="BA64" s="193">
        <f t="shared" ref="BA64" si="13">AN64</f>
        <v>0</v>
      </c>
      <c r="BB64" s="189"/>
      <c r="BC64" s="189"/>
    </row>
    <row r="65" spans="2:65" ht="18" customHeight="1">
      <c r="B65" s="289"/>
      <c r="C65" s="290"/>
      <c r="D65" s="290"/>
      <c r="E65" s="290"/>
      <c r="F65" s="290"/>
      <c r="G65" s="290"/>
      <c r="H65" s="290"/>
      <c r="I65" s="291"/>
      <c r="J65" s="289"/>
      <c r="K65" s="290"/>
      <c r="L65" s="290"/>
      <c r="M65" s="290"/>
      <c r="N65" s="293"/>
      <c r="O65" s="226"/>
      <c r="P65" s="5" t="s">
        <v>45</v>
      </c>
      <c r="Q65" s="227"/>
      <c r="R65" s="5" t="s">
        <v>46</v>
      </c>
      <c r="S65" s="228"/>
      <c r="T65" s="319" t="s">
        <v>48</v>
      </c>
      <c r="U65" s="320"/>
      <c r="V65" s="267"/>
      <c r="W65" s="268"/>
      <c r="X65" s="268"/>
      <c r="Y65" s="321"/>
      <c r="Z65" s="267"/>
      <c r="AA65" s="268"/>
      <c r="AB65" s="268"/>
      <c r="AC65" s="268"/>
      <c r="AD65" s="267"/>
      <c r="AE65" s="268"/>
      <c r="AF65" s="268"/>
      <c r="AG65" s="321"/>
      <c r="AH65" s="273">
        <f>IF(V64="賃金で算定",0,V65+Z65-AD65)</f>
        <v>0</v>
      </c>
      <c r="AI65" s="273"/>
      <c r="AJ65" s="273"/>
      <c r="AK65" s="284"/>
      <c r="AL65" s="278">
        <f>IF(V64="賃金で算定","賃金で算定",IF(OR(V65=0,$F78="",AV64=""),0,IF(AW64="昔",VLOOKUP($F78,労務比率,AX64,FALSE),IF(AW64="上",VLOOKUP($F78,労務比率,AX64,FALSE),IF(AW64="中",VLOOKUP($F78,労務比率,AX64,FALSE),VLOOKUP($F78,労務比率,AX64,FALSE))))))</f>
        <v>0</v>
      </c>
      <c r="AM65" s="279"/>
      <c r="AN65" s="275">
        <f>IF(V64="賃金で算定",0,INT(AH65*AL65/100))</f>
        <v>0</v>
      </c>
      <c r="AO65" s="276"/>
      <c r="AP65" s="276"/>
      <c r="AQ65" s="276"/>
      <c r="AR65" s="276"/>
      <c r="AS65" s="29"/>
      <c r="AV65" s="42"/>
      <c r="AW65" s="43"/>
      <c r="AY65" s="192">
        <f t="shared" ref="AY65" si="14">AH65</f>
        <v>0</v>
      </c>
      <c r="AZ65" s="190">
        <f>IF(AV64&lt;=設定シート!C$85,AH65,IF(AND(AV64&gt;=設定シート!E$85,AV64&lt;=設定シート!G$85),AH65*105/108,AH65))</f>
        <v>0</v>
      </c>
      <c r="BA65" s="187"/>
      <c r="BB65" s="190">
        <f t="shared" ref="BB65" si="15">IF($AL65="賃金で算定",0,INT(AY65*$AL65/100))</f>
        <v>0</v>
      </c>
      <c r="BC65" s="190">
        <f>IF(AY65=AZ65,BB65,AZ65*$AL65/100)</f>
        <v>0</v>
      </c>
      <c r="BL65" s="41">
        <f>IF(AY65=AZ65,0,1)</f>
        <v>0</v>
      </c>
      <c r="BM65" s="41" t="str">
        <f>IF(BL65=1,AL65,"")</f>
        <v/>
      </c>
    </row>
    <row r="66" spans="2:65" ht="18" customHeight="1">
      <c r="B66" s="286"/>
      <c r="C66" s="287"/>
      <c r="D66" s="287"/>
      <c r="E66" s="287"/>
      <c r="F66" s="287"/>
      <c r="G66" s="287"/>
      <c r="H66" s="287"/>
      <c r="I66" s="288"/>
      <c r="J66" s="286"/>
      <c r="K66" s="287"/>
      <c r="L66" s="287"/>
      <c r="M66" s="287"/>
      <c r="N66" s="292"/>
      <c r="O66" s="220"/>
      <c r="P66" s="15" t="s">
        <v>45</v>
      </c>
      <c r="Q66" s="221"/>
      <c r="R66" s="15" t="s">
        <v>46</v>
      </c>
      <c r="S66" s="222"/>
      <c r="T66" s="294" t="s">
        <v>20</v>
      </c>
      <c r="U66" s="295"/>
      <c r="V66" s="296"/>
      <c r="W66" s="297"/>
      <c r="X66" s="297"/>
      <c r="Y66" s="57"/>
      <c r="Z66" s="27"/>
      <c r="AA66" s="28"/>
      <c r="AB66" s="28"/>
      <c r="AC66" s="39"/>
      <c r="AD66" s="27"/>
      <c r="AE66" s="28"/>
      <c r="AF66" s="28"/>
      <c r="AG66" s="40"/>
      <c r="AH66" s="282">
        <f>IF(V66="賃金で算定",V67+Z67-AD67,0)</f>
        <v>0</v>
      </c>
      <c r="AI66" s="283"/>
      <c r="AJ66" s="283"/>
      <c r="AK66" s="285"/>
      <c r="AL66" s="47"/>
      <c r="AM66" s="48"/>
      <c r="AN66" s="280"/>
      <c r="AO66" s="281"/>
      <c r="AP66" s="281"/>
      <c r="AQ66" s="281"/>
      <c r="AR66" s="281"/>
      <c r="AS66" s="30"/>
      <c r="AV66" s="42" t="str">
        <f>IF(OR(O66="",Q66=""),"", IF(O66&lt;20,DATE(O66+118,Q66,IF(S66="",1,S66)),DATE(O66+88,Q66,IF(S66="",1,S66))))</f>
        <v/>
      </c>
      <c r="AW66" s="43" t="str">
        <f>IF(AV66&lt;=設定シート!C$15,"昔",IF(AV66&lt;=設定シート!E$15,"上",IF(AV66&lt;=設定シート!G$15,"中","下")))</f>
        <v>下</v>
      </c>
      <c r="AX66" s="4">
        <f>IF(AV66&lt;=設定シート!$E$36,5,IF(AV66&lt;=設定シート!$I$36,7,IF(AV66&lt;=設定シート!$M$36,9,11)))</f>
        <v>11</v>
      </c>
      <c r="AY66" s="191"/>
      <c r="AZ66" s="189"/>
      <c r="BA66" s="193">
        <f t="shared" ref="BA66" si="16">AN66</f>
        <v>0</v>
      </c>
      <c r="BB66" s="189"/>
      <c r="BC66" s="189"/>
    </row>
    <row r="67" spans="2:65" ht="18" customHeight="1">
      <c r="B67" s="289"/>
      <c r="C67" s="290"/>
      <c r="D67" s="290"/>
      <c r="E67" s="290"/>
      <c r="F67" s="290"/>
      <c r="G67" s="290"/>
      <c r="H67" s="290"/>
      <c r="I67" s="291"/>
      <c r="J67" s="289"/>
      <c r="K67" s="290"/>
      <c r="L67" s="290"/>
      <c r="M67" s="290"/>
      <c r="N67" s="293"/>
      <c r="O67" s="226"/>
      <c r="P67" s="5" t="s">
        <v>45</v>
      </c>
      <c r="Q67" s="227"/>
      <c r="R67" s="5" t="s">
        <v>46</v>
      </c>
      <c r="S67" s="228"/>
      <c r="T67" s="319" t="s">
        <v>21</v>
      </c>
      <c r="U67" s="320"/>
      <c r="V67" s="267"/>
      <c r="W67" s="268"/>
      <c r="X67" s="268"/>
      <c r="Y67" s="321"/>
      <c r="Z67" s="269"/>
      <c r="AA67" s="270"/>
      <c r="AB67" s="270"/>
      <c r="AC67" s="270"/>
      <c r="AD67" s="269"/>
      <c r="AE67" s="270"/>
      <c r="AF67" s="270"/>
      <c r="AG67" s="271"/>
      <c r="AH67" s="273">
        <f>IF(V66="賃金で算定",0,V67+Z67-AD67)</f>
        <v>0</v>
      </c>
      <c r="AI67" s="273"/>
      <c r="AJ67" s="273"/>
      <c r="AK67" s="284"/>
      <c r="AL67" s="278">
        <f>IF(V66="賃金で算定","賃金で算定",IF(OR(V67=0,$F78="",AV66=""),0,IF(AW66="昔",VLOOKUP($F78,労務比率,AX66,FALSE),IF(AW66="上",VLOOKUP($F78,労務比率,AX66,FALSE),IF(AW66="中",VLOOKUP($F78,労務比率,AX66,FALSE),VLOOKUP($F78,労務比率,AX66,FALSE))))))</f>
        <v>0</v>
      </c>
      <c r="AM67" s="279"/>
      <c r="AN67" s="275">
        <f>IF(V66="賃金で算定",0,INT(AH67*AL67/100))</f>
        <v>0</v>
      </c>
      <c r="AO67" s="276"/>
      <c r="AP67" s="276"/>
      <c r="AQ67" s="276"/>
      <c r="AR67" s="276"/>
      <c r="AS67" s="29"/>
      <c r="AV67" s="42"/>
      <c r="AW67" s="43"/>
      <c r="AY67" s="192">
        <f t="shared" ref="AY67" si="17">AH67</f>
        <v>0</v>
      </c>
      <c r="AZ67" s="190">
        <f>IF(AV66&lt;=設定シート!C$85,AH67,IF(AND(AV66&gt;=設定シート!E$85,AV66&lt;=設定シート!G$85),AH67*105/108,AH67))</f>
        <v>0</v>
      </c>
      <c r="BA67" s="187"/>
      <c r="BB67" s="190">
        <f t="shared" ref="BB67" si="18">IF($AL67="賃金で算定",0,INT(AY67*$AL67/100))</f>
        <v>0</v>
      </c>
      <c r="BC67" s="190">
        <f>IF(AY67=AZ67,BB67,AZ67*$AL67/100)</f>
        <v>0</v>
      </c>
      <c r="BL67" s="41">
        <f>IF(AY67=AZ67,0,1)</f>
        <v>0</v>
      </c>
      <c r="BM67" s="41" t="str">
        <f>IF(BL67=1,AL67,"")</f>
        <v/>
      </c>
    </row>
    <row r="68" spans="2:65" ht="18" customHeight="1">
      <c r="B68" s="286"/>
      <c r="C68" s="287"/>
      <c r="D68" s="287"/>
      <c r="E68" s="287"/>
      <c r="F68" s="287"/>
      <c r="G68" s="287"/>
      <c r="H68" s="287"/>
      <c r="I68" s="288"/>
      <c r="J68" s="286"/>
      <c r="K68" s="287"/>
      <c r="L68" s="287"/>
      <c r="M68" s="287"/>
      <c r="N68" s="292"/>
      <c r="O68" s="220"/>
      <c r="P68" s="15" t="s">
        <v>45</v>
      </c>
      <c r="Q68" s="221"/>
      <c r="R68" s="15" t="s">
        <v>46</v>
      </c>
      <c r="S68" s="222"/>
      <c r="T68" s="294" t="s">
        <v>47</v>
      </c>
      <c r="U68" s="295"/>
      <c r="V68" s="296"/>
      <c r="W68" s="297"/>
      <c r="X68" s="297"/>
      <c r="Y68" s="56"/>
      <c r="Z68" s="31"/>
      <c r="AA68" s="32"/>
      <c r="AB68" s="32"/>
      <c r="AC68" s="33"/>
      <c r="AD68" s="31"/>
      <c r="AE68" s="32"/>
      <c r="AF68" s="32"/>
      <c r="AG68" s="38"/>
      <c r="AH68" s="282">
        <f>IF(V68="賃金で算定",V69+Z69-AD69,0)</f>
        <v>0</v>
      </c>
      <c r="AI68" s="283"/>
      <c r="AJ68" s="283"/>
      <c r="AK68" s="285"/>
      <c r="AL68" s="47"/>
      <c r="AM68" s="48"/>
      <c r="AN68" s="280"/>
      <c r="AO68" s="281"/>
      <c r="AP68" s="281"/>
      <c r="AQ68" s="281"/>
      <c r="AR68" s="281"/>
      <c r="AS68" s="30"/>
      <c r="AV68" s="42" t="str">
        <f>IF(OR(O68="",Q68=""),"", IF(O68&lt;20,DATE(O68+118,Q68,IF(S68="",1,S68)),DATE(O68+88,Q68,IF(S68="",1,S68))))</f>
        <v/>
      </c>
      <c r="AW68" s="43" t="str">
        <f>IF(AV68&lt;=設定シート!C$15,"昔",IF(AV68&lt;=設定シート!E$15,"上",IF(AV68&lt;=設定シート!G$15,"中","下")))</f>
        <v>下</v>
      </c>
      <c r="AX68" s="4">
        <f>IF(AV68&lt;=設定シート!$E$36,5,IF(AV68&lt;=設定シート!$I$36,7,IF(AV68&lt;=設定シート!$M$36,9,11)))</f>
        <v>11</v>
      </c>
      <c r="AY68" s="191"/>
      <c r="AZ68" s="189"/>
      <c r="BA68" s="193">
        <f t="shared" ref="BA68" si="19">AN68</f>
        <v>0</v>
      </c>
      <c r="BB68" s="189"/>
      <c r="BC68" s="189"/>
    </row>
    <row r="69" spans="2:65" ht="18" customHeight="1">
      <c r="B69" s="289"/>
      <c r="C69" s="290"/>
      <c r="D69" s="290"/>
      <c r="E69" s="290"/>
      <c r="F69" s="290"/>
      <c r="G69" s="290"/>
      <c r="H69" s="290"/>
      <c r="I69" s="291"/>
      <c r="J69" s="289"/>
      <c r="K69" s="290"/>
      <c r="L69" s="290"/>
      <c r="M69" s="290"/>
      <c r="N69" s="293"/>
      <c r="O69" s="226"/>
      <c r="P69" s="5" t="s">
        <v>45</v>
      </c>
      <c r="Q69" s="227"/>
      <c r="R69" s="5" t="s">
        <v>46</v>
      </c>
      <c r="S69" s="228"/>
      <c r="T69" s="319" t="s">
        <v>48</v>
      </c>
      <c r="U69" s="320"/>
      <c r="V69" s="267"/>
      <c r="W69" s="268"/>
      <c r="X69" s="268"/>
      <c r="Y69" s="321"/>
      <c r="Z69" s="267"/>
      <c r="AA69" s="268"/>
      <c r="AB69" s="268"/>
      <c r="AC69" s="268"/>
      <c r="AD69" s="269"/>
      <c r="AE69" s="270"/>
      <c r="AF69" s="270"/>
      <c r="AG69" s="271"/>
      <c r="AH69" s="273">
        <f>IF(V68="賃金で算定",0,V69+Z69-AD69)</f>
        <v>0</v>
      </c>
      <c r="AI69" s="273"/>
      <c r="AJ69" s="273"/>
      <c r="AK69" s="284"/>
      <c r="AL69" s="278">
        <f>IF(V68="賃金で算定","賃金で算定",IF(OR(V69=0,$F78="",AV68=""),0,IF(AW68="昔",VLOOKUP($F78,労務比率,AX68,FALSE),IF(AW68="上",VLOOKUP($F78,労務比率,AX68,FALSE),IF(AW68="中",VLOOKUP($F78,労務比率,AX68,FALSE),VLOOKUP($F78,労務比率,AX68,FALSE))))))</f>
        <v>0</v>
      </c>
      <c r="AM69" s="279"/>
      <c r="AN69" s="275">
        <f>IF(V68="賃金で算定",0,INT(AH69*AL69/100))</f>
        <v>0</v>
      </c>
      <c r="AO69" s="276"/>
      <c r="AP69" s="276"/>
      <c r="AQ69" s="276"/>
      <c r="AR69" s="276"/>
      <c r="AS69" s="29"/>
      <c r="AV69" s="42"/>
      <c r="AW69" s="43"/>
      <c r="AY69" s="192">
        <f t="shared" ref="AY69" si="20">AH69</f>
        <v>0</v>
      </c>
      <c r="AZ69" s="190">
        <f>IF(AV68&lt;=設定シート!C$85,AH69,IF(AND(AV68&gt;=設定シート!E$85,AV68&lt;=設定シート!G$85),AH69*105/108,AH69))</f>
        <v>0</v>
      </c>
      <c r="BA69" s="187"/>
      <c r="BB69" s="190">
        <f t="shared" ref="BB69" si="21">IF($AL69="賃金で算定",0,INT(AY69*$AL69/100))</f>
        <v>0</v>
      </c>
      <c r="BC69" s="190">
        <f>IF(AY69=AZ69,BB69,AZ69*$AL69/100)</f>
        <v>0</v>
      </c>
      <c r="BL69" s="41">
        <f>IF(AY69=AZ69,0,1)</f>
        <v>0</v>
      </c>
      <c r="BM69" s="41" t="str">
        <f>IF(BL69=1,AL69,"")</f>
        <v/>
      </c>
    </row>
    <row r="70" spans="2:65" ht="18" customHeight="1">
      <c r="B70" s="286"/>
      <c r="C70" s="287"/>
      <c r="D70" s="287"/>
      <c r="E70" s="287"/>
      <c r="F70" s="287"/>
      <c r="G70" s="287"/>
      <c r="H70" s="287"/>
      <c r="I70" s="288"/>
      <c r="J70" s="286"/>
      <c r="K70" s="287"/>
      <c r="L70" s="287"/>
      <c r="M70" s="287"/>
      <c r="N70" s="292"/>
      <c r="O70" s="220"/>
      <c r="P70" s="15" t="s">
        <v>45</v>
      </c>
      <c r="Q70" s="221"/>
      <c r="R70" s="15" t="s">
        <v>46</v>
      </c>
      <c r="S70" s="222"/>
      <c r="T70" s="294" t="s">
        <v>47</v>
      </c>
      <c r="U70" s="295"/>
      <c r="V70" s="296"/>
      <c r="W70" s="297"/>
      <c r="X70" s="297"/>
      <c r="Y70" s="56"/>
      <c r="Z70" s="31"/>
      <c r="AA70" s="32"/>
      <c r="AB70" s="32"/>
      <c r="AC70" s="33"/>
      <c r="AD70" s="31"/>
      <c r="AE70" s="32"/>
      <c r="AF70" s="32"/>
      <c r="AG70" s="38"/>
      <c r="AH70" s="282">
        <f>IF(V70="賃金で算定",V71+Z71-AD71,0)</f>
        <v>0</v>
      </c>
      <c r="AI70" s="283"/>
      <c r="AJ70" s="283"/>
      <c r="AK70" s="285"/>
      <c r="AL70" s="47"/>
      <c r="AM70" s="48"/>
      <c r="AN70" s="280"/>
      <c r="AO70" s="281"/>
      <c r="AP70" s="281"/>
      <c r="AQ70" s="281"/>
      <c r="AR70" s="281"/>
      <c r="AS70" s="30"/>
      <c r="AV70" s="42" t="str">
        <f>IF(OR(O70="",Q70=""),"", IF(O70&lt;20,DATE(O70+118,Q70,IF(S70="",1,S70)),DATE(O70+88,Q70,IF(S70="",1,S70))))</f>
        <v/>
      </c>
      <c r="AW70" s="43" t="str">
        <f>IF(AV70&lt;=設定シート!C$15,"昔",IF(AV70&lt;=設定シート!E$15,"上",IF(AV70&lt;=設定シート!G$15,"中","下")))</f>
        <v>下</v>
      </c>
      <c r="AX70" s="4">
        <f>IF(AV70&lt;=設定シート!$E$36,5,IF(AV70&lt;=設定シート!$I$36,7,IF(AV70&lt;=設定シート!$M$36,9,11)))</f>
        <v>11</v>
      </c>
      <c r="AY70" s="191"/>
      <c r="AZ70" s="189"/>
      <c r="BA70" s="193">
        <f t="shared" ref="BA70" si="22">AN70</f>
        <v>0</v>
      </c>
      <c r="BB70" s="189"/>
      <c r="BC70" s="189"/>
    </row>
    <row r="71" spans="2:65" ht="18" customHeight="1">
      <c r="B71" s="289"/>
      <c r="C71" s="290"/>
      <c r="D71" s="290"/>
      <c r="E71" s="290"/>
      <c r="F71" s="290"/>
      <c r="G71" s="290"/>
      <c r="H71" s="290"/>
      <c r="I71" s="291"/>
      <c r="J71" s="289"/>
      <c r="K71" s="290"/>
      <c r="L71" s="290"/>
      <c r="M71" s="290"/>
      <c r="N71" s="293"/>
      <c r="O71" s="226"/>
      <c r="P71" s="5" t="s">
        <v>45</v>
      </c>
      <c r="Q71" s="227"/>
      <c r="R71" s="5" t="s">
        <v>46</v>
      </c>
      <c r="S71" s="228"/>
      <c r="T71" s="319" t="s">
        <v>48</v>
      </c>
      <c r="U71" s="320"/>
      <c r="V71" s="267"/>
      <c r="W71" s="268"/>
      <c r="X71" s="268"/>
      <c r="Y71" s="321"/>
      <c r="Z71" s="267"/>
      <c r="AA71" s="268"/>
      <c r="AB71" s="268"/>
      <c r="AC71" s="268"/>
      <c r="AD71" s="269"/>
      <c r="AE71" s="270"/>
      <c r="AF71" s="270"/>
      <c r="AG71" s="271"/>
      <c r="AH71" s="273">
        <f>IF(V70="賃金で算定",0,V71+Z71-AD71)</f>
        <v>0</v>
      </c>
      <c r="AI71" s="273"/>
      <c r="AJ71" s="273"/>
      <c r="AK71" s="284"/>
      <c r="AL71" s="278">
        <f>IF(V70="賃金で算定","賃金で算定",IF(OR(V71=0,$F78="",AV70=""),0,IF(AW70="昔",VLOOKUP($F78,労務比率,AX70,FALSE),IF(AW70="上",VLOOKUP($F78,労務比率,AX70,FALSE),IF(AW70="中",VLOOKUP($F78,労務比率,AX70,FALSE),VLOOKUP($F78,労務比率,AX70,FALSE))))))</f>
        <v>0</v>
      </c>
      <c r="AM71" s="279"/>
      <c r="AN71" s="275">
        <f>IF(V70="賃金で算定",0,INT(AH71*AL71/100))</f>
        <v>0</v>
      </c>
      <c r="AO71" s="276"/>
      <c r="AP71" s="276"/>
      <c r="AQ71" s="276"/>
      <c r="AR71" s="276"/>
      <c r="AS71" s="29"/>
      <c r="AV71" s="42"/>
      <c r="AW71" s="43"/>
      <c r="AY71" s="192">
        <f t="shared" ref="AY71" si="23">AH71</f>
        <v>0</v>
      </c>
      <c r="AZ71" s="190">
        <f>IF(AV70&lt;=設定シート!C$85,AH71,IF(AND(AV70&gt;=設定シート!E$85,AV70&lt;=設定シート!G$85),AH71*105/108,AH71))</f>
        <v>0</v>
      </c>
      <c r="BA71" s="187"/>
      <c r="BB71" s="190">
        <f t="shared" ref="BB71" si="24">IF($AL71="賃金で算定",0,INT(AY71*$AL71/100))</f>
        <v>0</v>
      </c>
      <c r="BC71" s="190">
        <f>IF(AY71=AZ71,BB71,AZ71*$AL71/100)</f>
        <v>0</v>
      </c>
      <c r="BL71" s="41">
        <f>IF(AY71=AZ71,0,1)</f>
        <v>0</v>
      </c>
      <c r="BM71" s="41" t="str">
        <f>IF(BL71=1,AL71,"")</f>
        <v/>
      </c>
    </row>
    <row r="72" spans="2:65" ht="18" customHeight="1">
      <c r="B72" s="286"/>
      <c r="C72" s="287"/>
      <c r="D72" s="287"/>
      <c r="E72" s="287"/>
      <c r="F72" s="287"/>
      <c r="G72" s="287"/>
      <c r="H72" s="287"/>
      <c r="I72" s="288"/>
      <c r="J72" s="286"/>
      <c r="K72" s="287"/>
      <c r="L72" s="287"/>
      <c r="M72" s="287"/>
      <c r="N72" s="292"/>
      <c r="O72" s="220"/>
      <c r="P72" s="15" t="s">
        <v>45</v>
      </c>
      <c r="Q72" s="221"/>
      <c r="R72" s="15" t="s">
        <v>46</v>
      </c>
      <c r="S72" s="222"/>
      <c r="T72" s="294" t="s">
        <v>20</v>
      </c>
      <c r="U72" s="295"/>
      <c r="V72" s="296"/>
      <c r="W72" s="297"/>
      <c r="X72" s="297"/>
      <c r="Y72" s="56"/>
      <c r="Z72" s="31"/>
      <c r="AA72" s="32"/>
      <c r="AB72" s="32"/>
      <c r="AC72" s="33"/>
      <c r="AD72" s="31"/>
      <c r="AE72" s="32"/>
      <c r="AF72" s="32"/>
      <c r="AG72" s="38"/>
      <c r="AH72" s="282">
        <f>IF(V72="賃金で算定",V73+Z73-AD73,0)</f>
        <v>0</v>
      </c>
      <c r="AI72" s="283"/>
      <c r="AJ72" s="283"/>
      <c r="AK72" s="285"/>
      <c r="AL72" s="47"/>
      <c r="AM72" s="48"/>
      <c r="AN72" s="280"/>
      <c r="AO72" s="281"/>
      <c r="AP72" s="281"/>
      <c r="AQ72" s="281"/>
      <c r="AR72" s="281"/>
      <c r="AS72" s="30"/>
      <c r="AV72" s="42" t="str">
        <f>IF(OR(O72="",Q72=""),"", IF(O72&lt;20,DATE(O72+118,Q72,IF(S72="",1,S72)),DATE(O72+88,Q72,IF(S72="",1,S72))))</f>
        <v/>
      </c>
      <c r="AW72" s="43" t="str">
        <f>IF(AV72&lt;=設定シート!C$15,"昔",IF(AV72&lt;=設定シート!E$15,"上",IF(AV72&lt;=設定シート!G$15,"中","下")))</f>
        <v>下</v>
      </c>
      <c r="AX72" s="4">
        <f>IF(AV72&lt;=設定シート!$E$36,5,IF(AV72&lt;=設定シート!$I$36,7,IF(AV72&lt;=設定シート!$M$36,9,11)))</f>
        <v>11</v>
      </c>
      <c r="AY72" s="191"/>
      <c r="AZ72" s="189"/>
      <c r="BA72" s="193">
        <f t="shared" ref="BA72" si="25">AN72</f>
        <v>0</v>
      </c>
      <c r="BB72" s="189"/>
      <c r="BC72" s="189"/>
    </row>
    <row r="73" spans="2:65" ht="18" customHeight="1">
      <c r="B73" s="289"/>
      <c r="C73" s="290"/>
      <c r="D73" s="290"/>
      <c r="E73" s="290"/>
      <c r="F73" s="290"/>
      <c r="G73" s="290"/>
      <c r="H73" s="290"/>
      <c r="I73" s="291"/>
      <c r="J73" s="289"/>
      <c r="K73" s="290"/>
      <c r="L73" s="290"/>
      <c r="M73" s="290"/>
      <c r="N73" s="293"/>
      <c r="O73" s="226"/>
      <c r="P73" s="5" t="s">
        <v>45</v>
      </c>
      <c r="Q73" s="227"/>
      <c r="R73" s="5" t="s">
        <v>46</v>
      </c>
      <c r="S73" s="228"/>
      <c r="T73" s="319" t="s">
        <v>21</v>
      </c>
      <c r="U73" s="320"/>
      <c r="V73" s="267"/>
      <c r="W73" s="268"/>
      <c r="X73" s="268"/>
      <c r="Y73" s="321"/>
      <c r="Z73" s="267"/>
      <c r="AA73" s="268"/>
      <c r="AB73" s="268"/>
      <c r="AC73" s="268"/>
      <c r="AD73" s="269"/>
      <c r="AE73" s="270"/>
      <c r="AF73" s="270"/>
      <c r="AG73" s="271"/>
      <c r="AH73" s="273">
        <f>IF(V72="賃金で算定",0,V73+Z73-AD73)</f>
        <v>0</v>
      </c>
      <c r="AI73" s="273"/>
      <c r="AJ73" s="273"/>
      <c r="AK73" s="284"/>
      <c r="AL73" s="278">
        <f>IF(V72="賃金で算定","賃金で算定",IF(OR(V73=0,$F78="",AV72=""),0,IF(AW72="昔",VLOOKUP($F78,労務比率,AX72,FALSE),IF(AW72="上",VLOOKUP($F78,労務比率,AX72,FALSE),IF(AW72="中",VLOOKUP($F78,労務比率,AX72,FALSE),VLOOKUP($F78,労務比率,AX72,FALSE))))))</f>
        <v>0</v>
      </c>
      <c r="AM73" s="279"/>
      <c r="AN73" s="275">
        <f>IF(V72="賃金で算定",0,INT(AH73*AL73/100))</f>
        <v>0</v>
      </c>
      <c r="AO73" s="276"/>
      <c r="AP73" s="276"/>
      <c r="AQ73" s="276"/>
      <c r="AR73" s="276"/>
      <c r="AS73" s="29"/>
      <c r="AV73" s="42"/>
      <c r="AW73" s="43"/>
      <c r="AY73" s="192">
        <f t="shared" ref="AY73" si="26">AH73</f>
        <v>0</v>
      </c>
      <c r="AZ73" s="190">
        <f>IF(AV72&lt;=設定シート!C$85,AH73,IF(AND(AV72&gt;=設定シート!E$85,AV72&lt;=設定シート!G$85),AH73*105/108,AH73))</f>
        <v>0</v>
      </c>
      <c r="BA73" s="187"/>
      <c r="BB73" s="190">
        <f t="shared" ref="BB73" si="27">IF($AL73="賃金で算定",0,INT(AY73*$AL73/100))</f>
        <v>0</v>
      </c>
      <c r="BC73" s="190">
        <f>IF(AY73=AZ73,BB73,AZ73*$AL73/100)</f>
        <v>0</v>
      </c>
      <c r="BL73" s="41">
        <f>IF(AY73=AZ73,0,1)</f>
        <v>0</v>
      </c>
      <c r="BM73" s="41" t="str">
        <f>IF(BL73=1,AL73,"")</f>
        <v/>
      </c>
    </row>
    <row r="74" spans="2:65" ht="18" customHeight="1">
      <c r="B74" s="286"/>
      <c r="C74" s="287"/>
      <c r="D74" s="287"/>
      <c r="E74" s="287"/>
      <c r="F74" s="287"/>
      <c r="G74" s="287"/>
      <c r="H74" s="287"/>
      <c r="I74" s="288"/>
      <c r="J74" s="286"/>
      <c r="K74" s="287"/>
      <c r="L74" s="287"/>
      <c r="M74" s="287"/>
      <c r="N74" s="292"/>
      <c r="O74" s="220"/>
      <c r="P74" s="15" t="s">
        <v>45</v>
      </c>
      <c r="Q74" s="221"/>
      <c r="R74" s="15" t="s">
        <v>46</v>
      </c>
      <c r="S74" s="222"/>
      <c r="T74" s="294" t="s">
        <v>47</v>
      </c>
      <c r="U74" s="295"/>
      <c r="V74" s="296"/>
      <c r="W74" s="297"/>
      <c r="X74" s="297"/>
      <c r="Y74" s="56"/>
      <c r="Z74" s="31"/>
      <c r="AA74" s="32"/>
      <c r="AB74" s="32"/>
      <c r="AC74" s="33"/>
      <c r="AD74" s="31"/>
      <c r="AE74" s="32"/>
      <c r="AF74" s="32"/>
      <c r="AG74" s="38"/>
      <c r="AH74" s="282">
        <f>IF(V74="賃金で算定",V75+Z75-AD75,0)</f>
        <v>0</v>
      </c>
      <c r="AI74" s="283"/>
      <c r="AJ74" s="283"/>
      <c r="AK74" s="285"/>
      <c r="AL74" s="47"/>
      <c r="AM74" s="48"/>
      <c r="AN74" s="280"/>
      <c r="AO74" s="281"/>
      <c r="AP74" s="281"/>
      <c r="AQ74" s="281"/>
      <c r="AR74" s="281"/>
      <c r="AS74" s="30"/>
      <c r="AV74" s="42" t="str">
        <f>IF(OR(O74="",Q74=""),"", IF(O74&lt;20,DATE(O74+118,Q74,IF(S74="",1,S74)),DATE(O74+88,Q74,IF(S74="",1,S74))))</f>
        <v/>
      </c>
      <c r="AW74" s="43" t="str">
        <f>IF(AV74&lt;=設定シート!C$15,"昔",IF(AV74&lt;=設定シート!E$15,"上",IF(AV74&lt;=設定シート!G$15,"中","下")))</f>
        <v>下</v>
      </c>
      <c r="AX74" s="4">
        <f>IF(AV74&lt;=設定シート!$E$36,5,IF(AV74&lt;=設定シート!$I$36,7,IF(AV74&lt;=設定シート!$M$36,9,11)))</f>
        <v>11</v>
      </c>
      <c r="AY74" s="191"/>
      <c r="AZ74" s="189"/>
      <c r="BA74" s="193">
        <f t="shared" ref="BA74" si="28">AN74</f>
        <v>0</v>
      </c>
      <c r="BB74" s="189"/>
      <c r="BC74" s="189"/>
    </row>
    <row r="75" spans="2:65" ht="18" customHeight="1">
      <c r="B75" s="289"/>
      <c r="C75" s="290"/>
      <c r="D75" s="290"/>
      <c r="E75" s="290"/>
      <c r="F75" s="290"/>
      <c r="G75" s="290"/>
      <c r="H75" s="290"/>
      <c r="I75" s="291"/>
      <c r="J75" s="289"/>
      <c r="K75" s="290"/>
      <c r="L75" s="290"/>
      <c r="M75" s="290"/>
      <c r="N75" s="293"/>
      <c r="O75" s="226"/>
      <c r="P75" s="5" t="s">
        <v>45</v>
      </c>
      <c r="Q75" s="227"/>
      <c r="R75" s="5" t="s">
        <v>46</v>
      </c>
      <c r="S75" s="228"/>
      <c r="T75" s="319" t="s">
        <v>48</v>
      </c>
      <c r="U75" s="320"/>
      <c r="V75" s="267"/>
      <c r="W75" s="268"/>
      <c r="X75" s="268"/>
      <c r="Y75" s="321"/>
      <c r="Z75" s="267"/>
      <c r="AA75" s="268"/>
      <c r="AB75" s="268"/>
      <c r="AC75" s="268"/>
      <c r="AD75" s="269"/>
      <c r="AE75" s="270"/>
      <c r="AF75" s="270"/>
      <c r="AG75" s="271"/>
      <c r="AH75" s="273">
        <f>IF(V74="賃金で算定",0,V75+Z75-AD75)</f>
        <v>0</v>
      </c>
      <c r="AI75" s="273"/>
      <c r="AJ75" s="273"/>
      <c r="AK75" s="284"/>
      <c r="AL75" s="278">
        <f>IF(V74="賃金で算定","賃金で算定",IF(OR(V75=0,$F78="",AV74=""),0,IF(AW74="昔",VLOOKUP($F78,労務比率,AX74,FALSE),IF(AW74="上",VLOOKUP($F78,労務比率,AX74,FALSE),IF(AW74="中",VLOOKUP($F78,労務比率,AX74,FALSE),VLOOKUP($F78,労務比率,AX74,FALSE))))))</f>
        <v>0</v>
      </c>
      <c r="AM75" s="279"/>
      <c r="AN75" s="275">
        <f>IF(V74="賃金で算定",0,INT(AH75*AL75/100))</f>
        <v>0</v>
      </c>
      <c r="AO75" s="276"/>
      <c r="AP75" s="276"/>
      <c r="AQ75" s="276"/>
      <c r="AR75" s="276"/>
      <c r="AS75" s="29"/>
      <c r="AV75" s="42"/>
      <c r="AW75" s="43"/>
      <c r="AY75" s="192">
        <f t="shared" ref="AY75" si="29">AH75</f>
        <v>0</v>
      </c>
      <c r="AZ75" s="190">
        <f>IF(AV74&lt;=設定シート!C$85,AH75,IF(AND(AV74&gt;=設定シート!E$85,AV74&lt;=設定シート!G$85),AH75*105/108,AH75))</f>
        <v>0</v>
      </c>
      <c r="BA75" s="187"/>
      <c r="BB75" s="190">
        <f t="shared" ref="BB75" si="30">IF($AL75="賃金で算定",0,INT(AY75*$AL75/100))</f>
        <v>0</v>
      </c>
      <c r="BC75" s="190">
        <f>IF(AY75=AZ75,BB75,AZ75*$AL75/100)</f>
        <v>0</v>
      </c>
      <c r="BL75" s="41">
        <f>IF(AY75=AZ75,0,1)</f>
        <v>0</v>
      </c>
      <c r="BM75" s="41" t="str">
        <f>IF(BL75=1,AL75,"")</f>
        <v/>
      </c>
    </row>
    <row r="76" spans="2:65" ht="18" customHeight="1">
      <c r="B76" s="286"/>
      <c r="C76" s="287"/>
      <c r="D76" s="287"/>
      <c r="E76" s="287"/>
      <c r="F76" s="287"/>
      <c r="G76" s="287"/>
      <c r="H76" s="287"/>
      <c r="I76" s="288"/>
      <c r="J76" s="286"/>
      <c r="K76" s="287"/>
      <c r="L76" s="287"/>
      <c r="M76" s="287"/>
      <c r="N76" s="292"/>
      <c r="O76" s="220"/>
      <c r="P76" s="15" t="s">
        <v>45</v>
      </c>
      <c r="Q76" s="221"/>
      <c r="R76" s="15" t="s">
        <v>46</v>
      </c>
      <c r="S76" s="222"/>
      <c r="T76" s="294" t="s">
        <v>47</v>
      </c>
      <c r="U76" s="295"/>
      <c r="V76" s="296"/>
      <c r="W76" s="297"/>
      <c r="X76" s="297"/>
      <c r="Y76" s="56"/>
      <c r="Z76" s="31"/>
      <c r="AA76" s="32"/>
      <c r="AB76" s="32"/>
      <c r="AC76" s="33"/>
      <c r="AD76" s="31"/>
      <c r="AE76" s="32"/>
      <c r="AF76" s="32"/>
      <c r="AG76" s="38"/>
      <c r="AH76" s="282">
        <f>IF(V76="賃金で算定",V77+Z77-AD77,0)</f>
        <v>0</v>
      </c>
      <c r="AI76" s="283"/>
      <c r="AJ76" s="283"/>
      <c r="AK76" s="285"/>
      <c r="AL76" s="47"/>
      <c r="AM76" s="48"/>
      <c r="AN76" s="280"/>
      <c r="AO76" s="281"/>
      <c r="AP76" s="281"/>
      <c r="AQ76" s="281"/>
      <c r="AR76" s="281"/>
      <c r="AS76" s="30"/>
      <c r="AV76" s="42" t="str">
        <f>IF(OR(O76="",Q76=""),"", IF(O76&lt;20,DATE(O76+118,Q76,IF(S76="",1,S76)),DATE(O76+88,Q76,IF(S76="",1,S76))))</f>
        <v/>
      </c>
      <c r="AW76" s="43" t="str">
        <f>IF(AV76&lt;=設定シート!C$15,"昔",IF(AV76&lt;=設定シート!E$15,"上",IF(AV76&lt;=設定シート!G$15,"中","下")))</f>
        <v>下</v>
      </c>
      <c r="AX76" s="4">
        <f>IF(AV76&lt;=設定シート!$E$36,5,IF(AV76&lt;=設定シート!$I$36,7,IF(AV76&lt;=設定シート!$M$36,9,11)))</f>
        <v>11</v>
      </c>
      <c r="AY76" s="191"/>
      <c r="AZ76" s="189"/>
      <c r="BA76" s="193">
        <f t="shared" ref="BA76" si="31">AN76</f>
        <v>0</v>
      </c>
      <c r="BB76" s="189"/>
      <c r="BC76" s="189"/>
    </row>
    <row r="77" spans="2:65" ht="18" customHeight="1">
      <c r="B77" s="289"/>
      <c r="C77" s="290"/>
      <c r="D77" s="290"/>
      <c r="E77" s="290"/>
      <c r="F77" s="290"/>
      <c r="G77" s="290"/>
      <c r="H77" s="290"/>
      <c r="I77" s="291"/>
      <c r="J77" s="289"/>
      <c r="K77" s="290"/>
      <c r="L77" s="290"/>
      <c r="M77" s="290"/>
      <c r="N77" s="293"/>
      <c r="O77" s="226"/>
      <c r="P77" s="5" t="s">
        <v>45</v>
      </c>
      <c r="Q77" s="227"/>
      <c r="R77" s="5" t="s">
        <v>46</v>
      </c>
      <c r="S77" s="228"/>
      <c r="T77" s="319" t="s">
        <v>48</v>
      </c>
      <c r="U77" s="320"/>
      <c r="V77" s="267"/>
      <c r="W77" s="268"/>
      <c r="X77" s="268"/>
      <c r="Y77" s="321"/>
      <c r="Z77" s="267"/>
      <c r="AA77" s="268"/>
      <c r="AB77" s="268"/>
      <c r="AC77" s="268"/>
      <c r="AD77" s="269"/>
      <c r="AE77" s="270"/>
      <c r="AF77" s="270"/>
      <c r="AG77" s="271"/>
      <c r="AH77" s="275">
        <f>IF(V76="賃金で算定",0,V77+Z77-AD77)</f>
        <v>0</v>
      </c>
      <c r="AI77" s="276"/>
      <c r="AJ77" s="276"/>
      <c r="AK77" s="277"/>
      <c r="AL77" s="278">
        <f>IF(V76="賃金で算定","賃金で算定",IF(OR(V77=0,$F78="",AV76=""),0,IF(AW76="昔",VLOOKUP($F78,労務比率,AX76,FALSE),IF(AW76="上",VLOOKUP($F78,労務比率,AX76,FALSE),IF(AW76="中",VLOOKUP($F78,労務比率,AX76,FALSE),VLOOKUP($F78,労務比率,AX76,FALSE))))))</f>
        <v>0</v>
      </c>
      <c r="AM77" s="279"/>
      <c r="AN77" s="275">
        <f>IF(V76="賃金で算定",0,INT(AH77*AL77/100))</f>
        <v>0</v>
      </c>
      <c r="AO77" s="276"/>
      <c r="AP77" s="276"/>
      <c r="AQ77" s="276"/>
      <c r="AR77" s="276"/>
      <c r="AS77" s="29"/>
      <c r="AV77" s="42"/>
      <c r="AW77" s="43"/>
      <c r="AY77" s="192">
        <f t="shared" ref="AY77" si="32">AH77</f>
        <v>0</v>
      </c>
      <c r="AZ77" s="190">
        <f>IF(AV76&lt;=設定シート!C$85,AH77,IF(AND(AV76&gt;=設定シート!E$85,AV76&lt;=設定シート!G$85),AH77*105/108,AH77))</f>
        <v>0</v>
      </c>
      <c r="BA77" s="187"/>
      <c r="BB77" s="190">
        <f t="shared" ref="BB77" si="33">IF($AL77="賃金で算定",0,INT(AY77*$AL77/100))</f>
        <v>0</v>
      </c>
      <c r="BC77" s="190">
        <f>IF(AY77=AZ77,BB77,AZ77*$AL77/100)</f>
        <v>0</v>
      </c>
      <c r="BL77" s="41">
        <f>IF(AY77=AZ77,0,1)</f>
        <v>0</v>
      </c>
      <c r="BM77" s="41" t="str">
        <f>IF(BL77=1,AL77,"")</f>
        <v/>
      </c>
    </row>
    <row r="78" spans="2:65" ht="18" customHeight="1">
      <c r="B78" s="298" t="s">
        <v>82</v>
      </c>
      <c r="C78" s="299"/>
      <c r="D78" s="299"/>
      <c r="E78" s="300"/>
      <c r="F78" s="307"/>
      <c r="G78" s="308"/>
      <c r="H78" s="308"/>
      <c r="I78" s="308"/>
      <c r="J78" s="308"/>
      <c r="K78" s="308"/>
      <c r="L78" s="308"/>
      <c r="M78" s="308"/>
      <c r="N78" s="309"/>
      <c r="O78" s="298" t="s">
        <v>49</v>
      </c>
      <c r="P78" s="299"/>
      <c r="Q78" s="299"/>
      <c r="R78" s="299"/>
      <c r="S78" s="299"/>
      <c r="T78" s="299"/>
      <c r="U78" s="300"/>
      <c r="V78" s="316">
        <f>AH78</f>
        <v>0</v>
      </c>
      <c r="W78" s="317"/>
      <c r="X78" s="317"/>
      <c r="Y78" s="318"/>
      <c r="Z78" s="31"/>
      <c r="AA78" s="32"/>
      <c r="AB78" s="32"/>
      <c r="AC78" s="33"/>
      <c r="AD78" s="31"/>
      <c r="AE78" s="32"/>
      <c r="AF78" s="32"/>
      <c r="AG78" s="33"/>
      <c r="AH78" s="282">
        <f>AH60+AH62+AH64+AH66+AH68+AH70+AH72+AH74+AH76</f>
        <v>0</v>
      </c>
      <c r="AI78" s="283"/>
      <c r="AJ78" s="283"/>
      <c r="AK78" s="285"/>
      <c r="AL78" s="49"/>
      <c r="AM78" s="50"/>
      <c r="AN78" s="282">
        <f>AN60+AN62+AN64+AN66+AN68+AN70+AN72+AN74+AN76</f>
        <v>0</v>
      </c>
      <c r="AO78" s="283"/>
      <c r="AP78" s="283"/>
      <c r="AQ78" s="283"/>
      <c r="AR78" s="283"/>
      <c r="AS78" s="30"/>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row>
    <row r="79" spans="2:65" ht="18" customHeight="1">
      <c r="B79" s="301"/>
      <c r="C79" s="302"/>
      <c r="D79" s="302"/>
      <c r="E79" s="303"/>
      <c r="F79" s="310"/>
      <c r="G79" s="311"/>
      <c r="H79" s="311"/>
      <c r="I79" s="311"/>
      <c r="J79" s="311"/>
      <c r="K79" s="311"/>
      <c r="L79" s="311"/>
      <c r="M79" s="311"/>
      <c r="N79" s="312"/>
      <c r="O79" s="301"/>
      <c r="P79" s="302"/>
      <c r="Q79" s="302"/>
      <c r="R79" s="302"/>
      <c r="S79" s="302"/>
      <c r="T79" s="302"/>
      <c r="U79" s="303"/>
      <c r="V79" s="272">
        <f>V61+V63+V65+V67+V69+V71+V73+V75+V77-V78</f>
        <v>0</v>
      </c>
      <c r="W79" s="273"/>
      <c r="X79" s="273"/>
      <c r="Y79" s="284"/>
      <c r="Z79" s="272">
        <f>Z61+Z63+Z65+Z67+Z69+Z71+Z73+Z75+Z77</f>
        <v>0</v>
      </c>
      <c r="AA79" s="273"/>
      <c r="AB79" s="273"/>
      <c r="AC79" s="273"/>
      <c r="AD79" s="272">
        <f>AD61+AD63+AD65+AD67+AD69+AD71+AD73+AD75+AD77</f>
        <v>0</v>
      </c>
      <c r="AE79" s="273"/>
      <c r="AF79" s="273"/>
      <c r="AG79" s="273"/>
      <c r="AH79" s="272">
        <f>AY79</f>
        <v>0</v>
      </c>
      <c r="AI79" s="273"/>
      <c r="AJ79" s="273"/>
      <c r="AK79" s="273"/>
      <c r="AL79" s="51"/>
      <c r="AM79" s="52"/>
      <c r="AN79" s="272">
        <f>BB79</f>
        <v>0</v>
      </c>
      <c r="AO79" s="273"/>
      <c r="AP79" s="273"/>
      <c r="AQ79" s="273"/>
      <c r="AR79" s="273"/>
      <c r="AS79" s="172"/>
      <c r="AW79" s="43"/>
      <c r="AY79" s="197">
        <f>AY61+AY63+AY65+AY67+AY69+AY71+AY73+AY75+AY77</f>
        <v>0</v>
      </c>
      <c r="AZ79" s="199"/>
      <c r="BA79" s="199"/>
      <c r="BB79" s="195">
        <f>BB78</f>
        <v>0</v>
      </c>
      <c r="BC79" s="202"/>
    </row>
    <row r="80" spans="2:65" ht="18" customHeight="1">
      <c r="B80" s="304"/>
      <c r="C80" s="305"/>
      <c r="D80" s="305"/>
      <c r="E80" s="306"/>
      <c r="F80" s="313"/>
      <c r="G80" s="314"/>
      <c r="H80" s="314"/>
      <c r="I80" s="314"/>
      <c r="J80" s="314"/>
      <c r="K80" s="314"/>
      <c r="L80" s="314"/>
      <c r="M80" s="314"/>
      <c r="N80" s="315"/>
      <c r="O80" s="304"/>
      <c r="P80" s="305"/>
      <c r="Q80" s="305"/>
      <c r="R80" s="305"/>
      <c r="S80" s="305"/>
      <c r="T80" s="305"/>
      <c r="U80" s="306"/>
      <c r="V80" s="275"/>
      <c r="W80" s="276"/>
      <c r="X80" s="276"/>
      <c r="Y80" s="277"/>
      <c r="Z80" s="275"/>
      <c r="AA80" s="276"/>
      <c r="AB80" s="276"/>
      <c r="AC80" s="276"/>
      <c r="AD80" s="275"/>
      <c r="AE80" s="276"/>
      <c r="AF80" s="276"/>
      <c r="AG80" s="276"/>
      <c r="AH80" s="275">
        <f>AZ80</f>
        <v>0</v>
      </c>
      <c r="AI80" s="276"/>
      <c r="AJ80" s="276"/>
      <c r="AK80" s="277"/>
      <c r="AL80" s="53"/>
      <c r="AM80" s="54"/>
      <c r="AN80" s="275">
        <f>BC80</f>
        <v>0</v>
      </c>
      <c r="AO80" s="276"/>
      <c r="AP80" s="276"/>
      <c r="AQ80" s="276"/>
      <c r="AR80" s="276"/>
      <c r="AS80" s="29"/>
      <c r="AU80" s="85"/>
      <c r="AW80" s="43"/>
      <c r="AY80" s="198"/>
      <c r="AZ80" s="200">
        <f>IF(AZ61+AZ63+AZ65+AZ67+AZ69+AZ71+AZ73+AZ75+AZ77=AY79,0,ROUNDDOWN(AZ61+AZ63+AZ65+AZ67+AZ69+AZ71+AZ73+AZ75+AZ77,0))</f>
        <v>0</v>
      </c>
      <c r="BA80" s="196"/>
      <c r="BB80" s="196"/>
      <c r="BC80" s="200">
        <f>IF(BC78=BB79,0,BC78)</f>
        <v>0</v>
      </c>
    </row>
    <row r="81" spans="2:49" ht="18" customHeight="1">
      <c r="AD81" s="1" t="str">
        <f>IF(AND($F78="",$V78+$V79&gt;0),"事業の種類を選択してください。","")</f>
        <v/>
      </c>
      <c r="AN81" s="274">
        <f>IF(AN78=0,0,AN78+IF(AN80=0,AN79,AN80))</f>
        <v>0</v>
      </c>
      <c r="AO81" s="274"/>
      <c r="AP81" s="274"/>
      <c r="AQ81" s="274"/>
      <c r="AR81" s="274"/>
      <c r="AW81" s="43"/>
    </row>
    <row r="82" spans="2:49" ht="31.5" customHeight="1">
      <c r="AN82" s="58"/>
      <c r="AO82" s="58"/>
      <c r="AP82" s="58"/>
      <c r="AQ82" s="58"/>
      <c r="AR82" s="58"/>
      <c r="AW82" s="43"/>
    </row>
    <row r="83" spans="2:49" ht="7.5" customHeight="1">
      <c r="X83" s="6"/>
      <c r="Y83" s="6"/>
      <c r="AW83" s="43"/>
    </row>
    <row r="84" spans="2:49" ht="10.5" customHeight="1">
      <c r="X84" s="6"/>
      <c r="Y84" s="6"/>
      <c r="AW84" s="43"/>
    </row>
    <row r="85" spans="2:49" ht="5.25" customHeight="1">
      <c r="X85" s="6"/>
      <c r="Y85" s="6"/>
      <c r="AW85" s="43"/>
    </row>
    <row r="86" spans="2:49" ht="5.25" customHeight="1">
      <c r="X86" s="6"/>
      <c r="Y86" s="6"/>
      <c r="AW86" s="43"/>
    </row>
    <row r="87" spans="2:49" ht="5.25" customHeight="1">
      <c r="X87" s="6"/>
      <c r="Y87" s="6"/>
      <c r="AW87" s="43"/>
    </row>
    <row r="88" spans="2:49" ht="5.25" customHeight="1">
      <c r="X88" s="6"/>
      <c r="Y88" s="6"/>
      <c r="AW88" s="43"/>
    </row>
    <row r="89" spans="2:49" ht="17.25" customHeight="1">
      <c r="B89" s="2" t="s">
        <v>50</v>
      </c>
      <c r="S89" s="4"/>
      <c r="T89" s="4"/>
      <c r="U89" s="4"/>
      <c r="V89" s="4"/>
      <c r="W89" s="4"/>
      <c r="AL89" s="44"/>
      <c r="AW89" s="43"/>
    </row>
    <row r="90" spans="2:49" ht="12.75" customHeight="1">
      <c r="M90" s="45"/>
      <c r="N90" s="45"/>
      <c r="O90" s="45"/>
      <c r="P90" s="45"/>
      <c r="Q90" s="45"/>
      <c r="R90" s="45"/>
      <c r="S90" s="45"/>
      <c r="T90" s="46"/>
      <c r="U90" s="46"/>
      <c r="V90" s="46"/>
      <c r="W90" s="46"/>
      <c r="X90" s="46"/>
      <c r="Y90" s="46"/>
      <c r="Z90" s="46"/>
      <c r="AA90" s="45"/>
      <c r="AB90" s="45"/>
      <c r="AC90" s="45"/>
      <c r="AL90" s="44"/>
      <c r="AM90" s="488" t="s">
        <v>253</v>
      </c>
      <c r="AN90" s="489"/>
      <c r="AO90" s="489"/>
      <c r="AP90" s="490"/>
      <c r="AW90" s="43"/>
    </row>
    <row r="91" spans="2:49" ht="12.75" customHeight="1">
      <c r="M91" s="45"/>
      <c r="N91" s="45"/>
      <c r="O91" s="45"/>
      <c r="P91" s="45"/>
      <c r="Q91" s="45"/>
      <c r="R91" s="45"/>
      <c r="S91" s="45"/>
      <c r="T91" s="46"/>
      <c r="U91" s="46"/>
      <c r="V91" s="46"/>
      <c r="W91" s="46"/>
      <c r="X91" s="46"/>
      <c r="Y91" s="46"/>
      <c r="Z91" s="46"/>
      <c r="AA91" s="45"/>
      <c r="AB91" s="45"/>
      <c r="AC91" s="45"/>
      <c r="AL91" s="44"/>
      <c r="AM91" s="491"/>
      <c r="AN91" s="492"/>
      <c r="AO91" s="492"/>
      <c r="AP91" s="493"/>
      <c r="AW91" s="43"/>
    </row>
    <row r="92" spans="2:49" ht="12.75" customHeight="1">
      <c r="M92" s="45"/>
      <c r="N92" s="45"/>
      <c r="O92" s="45"/>
      <c r="P92" s="45"/>
      <c r="Q92" s="45"/>
      <c r="R92" s="45"/>
      <c r="S92" s="45"/>
      <c r="T92" s="45"/>
      <c r="U92" s="45"/>
      <c r="V92" s="45"/>
      <c r="W92" s="45"/>
      <c r="X92" s="45"/>
      <c r="Y92" s="45"/>
      <c r="Z92" s="45"/>
      <c r="AA92" s="45"/>
      <c r="AB92" s="45"/>
      <c r="AC92" s="45"/>
      <c r="AL92" s="44"/>
      <c r="AM92" s="209"/>
      <c r="AN92" s="209"/>
      <c r="AW92" s="43"/>
    </row>
    <row r="93" spans="2:49" ht="6" customHeight="1">
      <c r="M93" s="45"/>
      <c r="N93" s="45"/>
      <c r="O93" s="45"/>
      <c r="P93" s="45"/>
      <c r="Q93" s="45"/>
      <c r="R93" s="45"/>
      <c r="S93" s="45"/>
      <c r="T93" s="45"/>
      <c r="U93" s="45"/>
      <c r="V93" s="45"/>
      <c r="W93" s="45"/>
      <c r="X93" s="45"/>
      <c r="Y93" s="45"/>
      <c r="Z93" s="45"/>
      <c r="AA93" s="45"/>
      <c r="AB93" s="45"/>
      <c r="AC93" s="45"/>
      <c r="AL93" s="44"/>
      <c r="AM93" s="44"/>
      <c r="AW93" s="43"/>
    </row>
    <row r="94" spans="2:49" ht="12.75" customHeight="1">
      <c r="B94" s="395" t="s">
        <v>2</v>
      </c>
      <c r="C94" s="396"/>
      <c r="D94" s="396"/>
      <c r="E94" s="396"/>
      <c r="F94" s="396"/>
      <c r="G94" s="396"/>
      <c r="H94" s="396"/>
      <c r="I94" s="396"/>
      <c r="J94" s="336" t="s">
        <v>10</v>
      </c>
      <c r="K94" s="336"/>
      <c r="L94" s="3" t="s">
        <v>3</v>
      </c>
      <c r="M94" s="336" t="s">
        <v>11</v>
      </c>
      <c r="N94" s="336"/>
      <c r="O94" s="398" t="s">
        <v>12</v>
      </c>
      <c r="P94" s="336"/>
      <c r="Q94" s="336"/>
      <c r="R94" s="336"/>
      <c r="S94" s="336"/>
      <c r="T94" s="336"/>
      <c r="U94" s="336" t="s">
        <v>13</v>
      </c>
      <c r="V94" s="336"/>
      <c r="W94" s="336"/>
      <c r="AD94" s="5"/>
      <c r="AE94" s="5"/>
      <c r="AF94" s="5"/>
      <c r="AG94" s="5"/>
      <c r="AH94" s="5"/>
      <c r="AI94" s="5"/>
      <c r="AJ94" s="5"/>
      <c r="AL94" s="337">
        <f ca="1">$AL$9</f>
        <v>30</v>
      </c>
      <c r="AM94" s="338"/>
      <c r="AN94" s="343" t="s">
        <v>4</v>
      </c>
      <c r="AO94" s="343"/>
      <c r="AP94" s="338">
        <v>3</v>
      </c>
      <c r="AQ94" s="338"/>
      <c r="AR94" s="343" t="s">
        <v>5</v>
      </c>
      <c r="AS94" s="352"/>
      <c r="AW94" s="43"/>
    </row>
    <row r="95" spans="2:49" ht="13.5" customHeight="1">
      <c r="B95" s="396"/>
      <c r="C95" s="396"/>
      <c r="D95" s="396"/>
      <c r="E95" s="396"/>
      <c r="F95" s="396"/>
      <c r="G95" s="396"/>
      <c r="H95" s="396"/>
      <c r="I95" s="396"/>
      <c r="J95" s="375">
        <f>$J$10</f>
        <v>0</v>
      </c>
      <c r="K95" s="355">
        <f>$K$10</f>
        <v>0</v>
      </c>
      <c r="L95" s="349">
        <f>$L$10</f>
        <v>0</v>
      </c>
      <c r="M95" s="358">
        <f>$M$10</f>
        <v>0</v>
      </c>
      <c r="N95" s="355">
        <f>$N$10</f>
        <v>0</v>
      </c>
      <c r="O95" s="358">
        <f>$O$10</f>
        <v>0</v>
      </c>
      <c r="P95" s="346">
        <f>$P$10</f>
        <v>0</v>
      </c>
      <c r="Q95" s="346">
        <f>$Q$10</f>
        <v>0</v>
      </c>
      <c r="R95" s="346">
        <f>$R$10</f>
        <v>0</v>
      </c>
      <c r="S95" s="346">
        <f>$S$10</f>
        <v>0</v>
      </c>
      <c r="T95" s="355">
        <f>$T$10</f>
        <v>0</v>
      </c>
      <c r="U95" s="358">
        <f>$U$10</f>
        <v>0</v>
      </c>
      <c r="V95" s="346">
        <f>$V$10</f>
        <v>0</v>
      </c>
      <c r="W95" s="355">
        <f>$W$10</f>
        <v>0</v>
      </c>
      <c r="AD95" s="5"/>
      <c r="AE95" s="5"/>
      <c r="AF95" s="5"/>
      <c r="AG95" s="5"/>
      <c r="AH95" s="5"/>
      <c r="AI95" s="5"/>
      <c r="AJ95" s="5"/>
      <c r="AL95" s="339"/>
      <c r="AM95" s="340"/>
      <c r="AN95" s="344"/>
      <c r="AO95" s="344"/>
      <c r="AP95" s="340"/>
      <c r="AQ95" s="340"/>
      <c r="AR95" s="344"/>
      <c r="AS95" s="353"/>
      <c r="AW95" s="43"/>
    </row>
    <row r="96" spans="2:49" ht="9" customHeight="1">
      <c r="B96" s="396"/>
      <c r="C96" s="396"/>
      <c r="D96" s="396"/>
      <c r="E96" s="396"/>
      <c r="F96" s="396"/>
      <c r="G96" s="396"/>
      <c r="H96" s="396"/>
      <c r="I96" s="396"/>
      <c r="J96" s="376"/>
      <c r="K96" s="356"/>
      <c r="L96" s="350"/>
      <c r="M96" s="359"/>
      <c r="N96" s="356"/>
      <c r="O96" s="359"/>
      <c r="P96" s="347"/>
      <c r="Q96" s="347"/>
      <c r="R96" s="347"/>
      <c r="S96" s="347"/>
      <c r="T96" s="356"/>
      <c r="U96" s="359"/>
      <c r="V96" s="347"/>
      <c r="W96" s="356"/>
      <c r="AD96" s="5"/>
      <c r="AE96" s="5"/>
      <c r="AF96" s="5"/>
      <c r="AG96" s="5"/>
      <c r="AH96" s="5"/>
      <c r="AI96" s="5"/>
      <c r="AJ96" s="5"/>
      <c r="AL96" s="341"/>
      <c r="AM96" s="342"/>
      <c r="AN96" s="345"/>
      <c r="AO96" s="345"/>
      <c r="AP96" s="342"/>
      <c r="AQ96" s="342"/>
      <c r="AR96" s="345"/>
      <c r="AS96" s="354"/>
      <c r="AW96" s="43"/>
    </row>
    <row r="97" spans="2:65" ht="6" customHeight="1">
      <c r="B97" s="397"/>
      <c r="C97" s="397"/>
      <c r="D97" s="397"/>
      <c r="E97" s="397"/>
      <c r="F97" s="397"/>
      <c r="G97" s="397"/>
      <c r="H97" s="397"/>
      <c r="I97" s="397"/>
      <c r="J97" s="376"/>
      <c r="K97" s="357"/>
      <c r="L97" s="351"/>
      <c r="M97" s="360"/>
      <c r="N97" s="357"/>
      <c r="O97" s="360"/>
      <c r="P97" s="348"/>
      <c r="Q97" s="348"/>
      <c r="R97" s="348"/>
      <c r="S97" s="348"/>
      <c r="T97" s="357"/>
      <c r="U97" s="360"/>
      <c r="V97" s="348"/>
      <c r="W97" s="357"/>
      <c r="AW97" s="43"/>
    </row>
    <row r="98" spans="2:65" ht="15" customHeight="1">
      <c r="B98" s="361" t="s">
        <v>51</v>
      </c>
      <c r="C98" s="362"/>
      <c r="D98" s="362"/>
      <c r="E98" s="362"/>
      <c r="F98" s="362"/>
      <c r="G98" s="362"/>
      <c r="H98" s="362"/>
      <c r="I98" s="363"/>
      <c r="J98" s="361" t="s">
        <v>6</v>
      </c>
      <c r="K98" s="362"/>
      <c r="L98" s="362"/>
      <c r="M98" s="362"/>
      <c r="N98" s="422"/>
      <c r="O98" s="370" t="s">
        <v>52</v>
      </c>
      <c r="P98" s="362"/>
      <c r="Q98" s="362"/>
      <c r="R98" s="362"/>
      <c r="S98" s="362"/>
      <c r="T98" s="362"/>
      <c r="U98" s="363"/>
      <c r="V98" s="12" t="s">
        <v>53</v>
      </c>
      <c r="W98" s="25"/>
      <c r="X98" s="25"/>
      <c r="Y98" s="373" t="s">
        <v>54</v>
      </c>
      <c r="Z98" s="373"/>
      <c r="AA98" s="373"/>
      <c r="AB98" s="373"/>
      <c r="AC98" s="373"/>
      <c r="AD98" s="373"/>
      <c r="AE98" s="373"/>
      <c r="AF98" s="373"/>
      <c r="AG98" s="373"/>
      <c r="AH98" s="373"/>
      <c r="AI98" s="25"/>
      <c r="AJ98" s="25"/>
      <c r="AK98" s="26"/>
      <c r="AL98" s="374" t="s">
        <v>209</v>
      </c>
      <c r="AM98" s="374"/>
      <c r="AN98" s="495" t="s">
        <v>33</v>
      </c>
      <c r="AO98" s="495"/>
      <c r="AP98" s="495"/>
      <c r="AQ98" s="495"/>
      <c r="AR98" s="495"/>
      <c r="AS98" s="496"/>
      <c r="AW98" s="43"/>
    </row>
    <row r="99" spans="2:65" ht="13.5" customHeight="1">
      <c r="B99" s="364"/>
      <c r="C99" s="365"/>
      <c r="D99" s="365"/>
      <c r="E99" s="365"/>
      <c r="F99" s="365"/>
      <c r="G99" s="365"/>
      <c r="H99" s="365"/>
      <c r="I99" s="366"/>
      <c r="J99" s="364"/>
      <c r="K99" s="365"/>
      <c r="L99" s="365"/>
      <c r="M99" s="365"/>
      <c r="N99" s="423"/>
      <c r="O99" s="371"/>
      <c r="P99" s="365"/>
      <c r="Q99" s="365"/>
      <c r="R99" s="365"/>
      <c r="S99" s="365"/>
      <c r="T99" s="365"/>
      <c r="U99" s="366"/>
      <c r="V99" s="377" t="s">
        <v>7</v>
      </c>
      <c r="W99" s="378"/>
      <c r="X99" s="378"/>
      <c r="Y99" s="379"/>
      <c r="Z99" s="383" t="s">
        <v>16</v>
      </c>
      <c r="AA99" s="384"/>
      <c r="AB99" s="384"/>
      <c r="AC99" s="385"/>
      <c r="AD99" s="389" t="s">
        <v>17</v>
      </c>
      <c r="AE99" s="390"/>
      <c r="AF99" s="390"/>
      <c r="AG99" s="391"/>
      <c r="AH99" s="322" t="s">
        <v>83</v>
      </c>
      <c r="AI99" s="323"/>
      <c r="AJ99" s="323"/>
      <c r="AK99" s="324"/>
      <c r="AL99" s="328" t="s">
        <v>210</v>
      </c>
      <c r="AM99" s="328"/>
      <c r="AN99" s="330" t="s">
        <v>19</v>
      </c>
      <c r="AO99" s="331"/>
      <c r="AP99" s="331"/>
      <c r="AQ99" s="331"/>
      <c r="AR99" s="332"/>
      <c r="AS99" s="333"/>
      <c r="AW99" s="43"/>
      <c r="AY99" s="185" t="s">
        <v>236</v>
      </c>
      <c r="AZ99" s="185" t="s">
        <v>236</v>
      </c>
      <c r="BA99" s="185" t="s">
        <v>234</v>
      </c>
      <c r="BB99" s="486" t="s">
        <v>235</v>
      </c>
      <c r="BC99" s="487"/>
    </row>
    <row r="100" spans="2:65" ht="13.5" customHeight="1">
      <c r="B100" s="367"/>
      <c r="C100" s="368"/>
      <c r="D100" s="368"/>
      <c r="E100" s="368"/>
      <c r="F100" s="368"/>
      <c r="G100" s="368"/>
      <c r="H100" s="368"/>
      <c r="I100" s="369"/>
      <c r="J100" s="367"/>
      <c r="K100" s="368"/>
      <c r="L100" s="368"/>
      <c r="M100" s="368"/>
      <c r="N100" s="424"/>
      <c r="O100" s="372"/>
      <c r="P100" s="368"/>
      <c r="Q100" s="368"/>
      <c r="R100" s="368"/>
      <c r="S100" s="368"/>
      <c r="T100" s="368"/>
      <c r="U100" s="369"/>
      <c r="V100" s="380"/>
      <c r="W100" s="381"/>
      <c r="X100" s="381"/>
      <c r="Y100" s="382"/>
      <c r="Z100" s="386"/>
      <c r="AA100" s="387"/>
      <c r="AB100" s="387"/>
      <c r="AC100" s="388"/>
      <c r="AD100" s="392"/>
      <c r="AE100" s="393"/>
      <c r="AF100" s="393"/>
      <c r="AG100" s="394"/>
      <c r="AH100" s="325"/>
      <c r="AI100" s="326"/>
      <c r="AJ100" s="326"/>
      <c r="AK100" s="327"/>
      <c r="AL100" s="329"/>
      <c r="AM100" s="329"/>
      <c r="AN100" s="334"/>
      <c r="AO100" s="334"/>
      <c r="AP100" s="334"/>
      <c r="AQ100" s="334"/>
      <c r="AR100" s="334"/>
      <c r="AS100" s="335"/>
      <c r="AW100" s="43"/>
      <c r="AY100" s="186"/>
      <c r="AZ100" s="187" t="s">
        <v>230</v>
      </c>
      <c r="BA100" s="187" t="s">
        <v>233</v>
      </c>
      <c r="BB100" s="188" t="s">
        <v>231</v>
      </c>
      <c r="BC100" s="187" t="s">
        <v>230</v>
      </c>
      <c r="BL100" s="41" t="s">
        <v>244</v>
      </c>
      <c r="BM100" s="41" t="s">
        <v>148</v>
      </c>
    </row>
    <row r="101" spans="2:65" ht="18" customHeight="1">
      <c r="B101" s="286"/>
      <c r="C101" s="287"/>
      <c r="D101" s="287"/>
      <c r="E101" s="287"/>
      <c r="F101" s="287"/>
      <c r="G101" s="287"/>
      <c r="H101" s="287"/>
      <c r="I101" s="288"/>
      <c r="J101" s="286"/>
      <c r="K101" s="287"/>
      <c r="L101" s="287"/>
      <c r="M101" s="287"/>
      <c r="N101" s="292"/>
      <c r="O101" s="220"/>
      <c r="P101" s="15" t="s">
        <v>45</v>
      </c>
      <c r="Q101" s="221"/>
      <c r="R101" s="15" t="s">
        <v>46</v>
      </c>
      <c r="S101" s="222"/>
      <c r="T101" s="294" t="s">
        <v>20</v>
      </c>
      <c r="U101" s="295"/>
      <c r="V101" s="296"/>
      <c r="W101" s="297"/>
      <c r="X101" s="297"/>
      <c r="Y101" s="55" t="s">
        <v>8</v>
      </c>
      <c r="Z101" s="35"/>
      <c r="AA101" s="36"/>
      <c r="AB101" s="36"/>
      <c r="AC101" s="34" t="s">
        <v>8</v>
      </c>
      <c r="AD101" s="35"/>
      <c r="AE101" s="36"/>
      <c r="AF101" s="36"/>
      <c r="AG101" s="37" t="s">
        <v>8</v>
      </c>
      <c r="AH101" s="282">
        <f>IF(V101="賃金で算定",V102+Z102-AD102,0)</f>
        <v>0</v>
      </c>
      <c r="AI101" s="283"/>
      <c r="AJ101" s="283"/>
      <c r="AK101" s="285"/>
      <c r="AL101" s="47"/>
      <c r="AM101" s="48"/>
      <c r="AN101" s="280"/>
      <c r="AO101" s="281"/>
      <c r="AP101" s="281"/>
      <c r="AQ101" s="281"/>
      <c r="AR101" s="281"/>
      <c r="AS101" s="37" t="s">
        <v>8</v>
      </c>
      <c r="AV101" s="42" t="str">
        <f>IF(OR(O101="",Q101=""),"", IF(O101&lt;20,DATE(O101+118,Q101,IF(S101="",1,S101)),DATE(O101+88,Q101,IF(S101="",1,S101))))</f>
        <v/>
      </c>
      <c r="AW101" s="43" t="str">
        <f>IF(AV101&lt;=設定シート!C$15,"昔",IF(AV101&lt;=設定シート!E$15,"上",IF(AV101&lt;=設定シート!G$15,"中","下")))</f>
        <v>下</v>
      </c>
      <c r="AX101" s="4">
        <f>IF(AV101&lt;=設定シート!$E$36,5,IF(AV101&lt;=設定シート!$I$36,7,IF(AV101&lt;=設定シート!$M$36,9,11)))</f>
        <v>11</v>
      </c>
      <c r="AY101" s="191"/>
      <c r="AZ101" s="189"/>
      <c r="BA101" s="193">
        <f>AN101</f>
        <v>0</v>
      </c>
      <c r="BB101" s="189"/>
      <c r="BC101" s="189"/>
    </row>
    <row r="102" spans="2:65" ht="18" customHeight="1">
      <c r="B102" s="289"/>
      <c r="C102" s="290"/>
      <c r="D102" s="290"/>
      <c r="E102" s="290"/>
      <c r="F102" s="290"/>
      <c r="G102" s="290"/>
      <c r="H102" s="290"/>
      <c r="I102" s="291"/>
      <c r="J102" s="289"/>
      <c r="K102" s="290"/>
      <c r="L102" s="290"/>
      <c r="M102" s="290"/>
      <c r="N102" s="293"/>
      <c r="O102" s="226"/>
      <c r="P102" s="5" t="s">
        <v>45</v>
      </c>
      <c r="Q102" s="227"/>
      <c r="R102" s="5" t="s">
        <v>46</v>
      </c>
      <c r="S102" s="228"/>
      <c r="T102" s="319" t="s">
        <v>21</v>
      </c>
      <c r="U102" s="320"/>
      <c r="V102" s="267"/>
      <c r="W102" s="268"/>
      <c r="X102" s="268"/>
      <c r="Y102" s="321"/>
      <c r="Z102" s="269"/>
      <c r="AA102" s="270"/>
      <c r="AB102" s="270"/>
      <c r="AC102" s="270"/>
      <c r="AD102" s="269"/>
      <c r="AE102" s="270"/>
      <c r="AF102" s="270"/>
      <c r="AG102" s="271"/>
      <c r="AH102" s="273">
        <f>IF(V101="賃金で算定",0,V102+Z102-AD102)</f>
        <v>0</v>
      </c>
      <c r="AI102" s="273"/>
      <c r="AJ102" s="273"/>
      <c r="AK102" s="284"/>
      <c r="AL102" s="278">
        <f>IF(V101="賃金で算定","賃金で算定",IF(OR(V102=0,$F119="",AV101=""),0,IF(AW101="昔",VLOOKUP($F119,労務比率,AX101,FALSE),IF(AW101="上",VLOOKUP($F119,労務比率,AX101,FALSE),IF(AW101="中",VLOOKUP($F119,労務比率,AX101,FALSE),VLOOKUP($F119,労務比率,AX101,FALSE))))))</f>
        <v>0</v>
      </c>
      <c r="AM102" s="279"/>
      <c r="AN102" s="275">
        <f>IF(V101="賃金で算定",0,INT(AH102*AL102/100))</f>
        <v>0</v>
      </c>
      <c r="AO102" s="276"/>
      <c r="AP102" s="276"/>
      <c r="AQ102" s="276"/>
      <c r="AR102" s="276"/>
      <c r="AS102" s="29"/>
      <c r="AV102" s="42"/>
      <c r="AW102" s="43"/>
      <c r="AY102" s="192">
        <f>AH102</f>
        <v>0</v>
      </c>
      <c r="AZ102" s="190">
        <f>IF(AV101&lt;=設定シート!C$85,AH102,IF(AND(AV101&gt;=設定シート!E$85,AV101&lt;=設定シート!G$85),AH102*105/108,AH102))</f>
        <v>0</v>
      </c>
      <c r="BA102" s="187"/>
      <c r="BB102" s="190">
        <f>IF($AL102="賃金で算定",0,INT(AY102*$AL102/100))</f>
        <v>0</v>
      </c>
      <c r="BC102" s="190">
        <f>IF(AY102=AZ102,BB102,AZ102*$AL102/100)</f>
        <v>0</v>
      </c>
      <c r="BL102" s="41">
        <f>IF(AY102=AZ102,0,1)</f>
        <v>0</v>
      </c>
      <c r="BM102" s="41" t="str">
        <f>IF(BL102=1,AL102,"")</f>
        <v/>
      </c>
    </row>
    <row r="103" spans="2:65" ht="18" customHeight="1">
      <c r="B103" s="286"/>
      <c r="C103" s="287"/>
      <c r="D103" s="287"/>
      <c r="E103" s="287"/>
      <c r="F103" s="287"/>
      <c r="G103" s="287"/>
      <c r="H103" s="287"/>
      <c r="I103" s="288"/>
      <c r="J103" s="286"/>
      <c r="K103" s="287"/>
      <c r="L103" s="287"/>
      <c r="M103" s="287"/>
      <c r="N103" s="292"/>
      <c r="O103" s="220"/>
      <c r="P103" s="15" t="s">
        <v>45</v>
      </c>
      <c r="Q103" s="221"/>
      <c r="R103" s="15" t="s">
        <v>46</v>
      </c>
      <c r="S103" s="222"/>
      <c r="T103" s="294" t="s">
        <v>47</v>
      </c>
      <c r="U103" s="295"/>
      <c r="V103" s="296"/>
      <c r="W103" s="297"/>
      <c r="X103" s="297"/>
      <c r="Y103" s="56"/>
      <c r="Z103" s="31"/>
      <c r="AA103" s="32"/>
      <c r="AB103" s="32"/>
      <c r="AC103" s="33"/>
      <c r="AD103" s="31"/>
      <c r="AE103" s="32"/>
      <c r="AF103" s="32"/>
      <c r="AG103" s="38"/>
      <c r="AH103" s="282">
        <f>IF(V103="賃金で算定",V104+Z104-AD104,0)</f>
        <v>0</v>
      </c>
      <c r="AI103" s="283"/>
      <c r="AJ103" s="283"/>
      <c r="AK103" s="285"/>
      <c r="AL103" s="47"/>
      <c r="AM103" s="48"/>
      <c r="AN103" s="280"/>
      <c r="AO103" s="281"/>
      <c r="AP103" s="281"/>
      <c r="AQ103" s="281"/>
      <c r="AR103" s="281"/>
      <c r="AS103" s="30"/>
      <c r="AV103" s="42" t="str">
        <f>IF(OR(O103="",Q103=""),"", IF(O103&lt;20,DATE(O103+118,Q103,IF(S103="",1,S103)),DATE(O103+88,Q103,IF(S103="",1,S103))))</f>
        <v/>
      </c>
      <c r="AW103" s="43" t="str">
        <f>IF(AV103&lt;=設定シート!C$15,"昔",IF(AV103&lt;=設定シート!E$15,"上",IF(AV103&lt;=設定シート!G$15,"中","下")))</f>
        <v>下</v>
      </c>
      <c r="AX103" s="4">
        <f>IF(AV103&lt;=設定シート!$E$36,5,IF(AV103&lt;=設定シート!$I$36,7,IF(AV103&lt;=設定シート!$M$36,9,11)))</f>
        <v>11</v>
      </c>
      <c r="AY103" s="191"/>
      <c r="AZ103" s="189"/>
      <c r="BA103" s="193">
        <f t="shared" ref="BA103" si="34">AN103</f>
        <v>0</v>
      </c>
      <c r="BB103" s="189"/>
      <c r="BC103" s="189"/>
      <c r="BL103" s="41"/>
      <c r="BM103" s="41"/>
    </row>
    <row r="104" spans="2:65" ht="18" customHeight="1">
      <c r="B104" s="289"/>
      <c r="C104" s="290"/>
      <c r="D104" s="290"/>
      <c r="E104" s="290"/>
      <c r="F104" s="290"/>
      <c r="G104" s="290"/>
      <c r="H104" s="290"/>
      <c r="I104" s="291"/>
      <c r="J104" s="289"/>
      <c r="K104" s="290"/>
      <c r="L104" s="290"/>
      <c r="M104" s="290"/>
      <c r="N104" s="293"/>
      <c r="O104" s="226"/>
      <c r="P104" s="5" t="s">
        <v>45</v>
      </c>
      <c r="Q104" s="227"/>
      <c r="R104" s="5" t="s">
        <v>46</v>
      </c>
      <c r="S104" s="228"/>
      <c r="T104" s="319" t="s">
        <v>48</v>
      </c>
      <c r="U104" s="320"/>
      <c r="V104" s="267"/>
      <c r="W104" s="268"/>
      <c r="X104" s="268"/>
      <c r="Y104" s="321"/>
      <c r="Z104" s="269"/>
      <c r="AA104" s="270"/>
      <c r="AB104" s="270"/>
      <c r="AC104" s="270"/>
      <c r="AD104" s="269"/>
      <c r="AE104" s="270"/>
      <c r="AF104" s="270"/>
      <c r="AG104" s="271"/>
      <c r="AH104" s="273">
        <f>IF(V103="賃金で算定",0,V104+Z104-AD104)</f>
        <v>0</v>
      </c>
      <c r="AI104" s="273"/>
      <c r="AJ104" s="273"/>
      <c r="AK104" s="284"/>
      <c r="AL104" s="278">
        <f>IF(V103="賃金で算定","賃金で算定",IF(OR(V104=0,$F119="",AV103=""),0,IF(AW103="昔",VLOOKUP($F119,労務比率,AX103,FALSE),IF(AW103="上",VLOOKUP($F119,労務比率,AX103,FALSE),IF(AW103="中",VLOOKUP($F119,労務比率,AX103,FALSE),VLOOKUP($F119,労務比率,AX103,FALSE))))))</f>
        <v>0</v>
      </c>
      <c r="AM104" s="279"/>
      <c r="AN104" s="275">
        <f>IF(V103="賃金で算定",0,INT(AH104*AL104/100))</f>
        <v>0</v>
      </c>
      <c r="AO104" s="276"/>
      <c r="AP104" s="276"/>
      <c r="AQ104" s="276"/>
      <c r="AR104" s="276"/>
      <c r="AS104" s="29"/>
      <c r="AV104" s="42"/>
      <c r="AW104" s="43"/>
      <c r="AY104" s="192">
        <f t="shared" ref="AY104" si="35">AH104</f>
        <v>0</v>
      </c>
      <c r="AZ104" s="190">
        <f>IF(AV103&lt;=設定シート!C$85,AH104,IF(AND(AV103&gt;=設定シート!E$85,AV103&lt;=設定シート!G$85),AH104*105/108,AH104))</f>
        <v>0</v>
      </c>
      <c r="BA104" s="187"/>
      <c r="BB104" s="190">
        <f t="shared" ref="BB104" si="36">IF($AL104="賃金で算定",0,INT(AY104*$AL104/100))</f>
        <v>0</v>
      </c>
      <c r="BC104" s="190">
        <f>IF(AY104=AZ104,BB104,AZ104*$AL104/100)</f>
        <v>0</v>
      </c>
      <c r="BL104" s="41">
        <f>IF(AY104=AZ104,0,1)</f>
        <v>0</v>
      </c>
      <c r="BM104" s="41" t="str">
        <f>IF(BL104=1,AL104,"")</f>
        <v/>
      </c>
    </row>
    <row r="105" spans="2:65" ht="18" customHeight="1">
      <c r="B105" s="286"/>
      <c r="C105" s="287"/>
      <c r="D105" s="287"/>
      <c r="E105" s="287"/>
      <c r="F105" s="287"/>
      <c r="G105" s="287"/>
      <c r="H105" s="287"/>
      <c r="I105" s="288"/>
      <c r="J105" s="286"/>
      <c r="K105" s="287"/>
      <c r="L105" s="287"/>
      <c r="M105" s="287"/>
      <c r="N105" s="292"/>
      <c r="O105" s="220"/>
      <c r="P105" s="15" t="s">
        <v>45</v>
      </c>
      <c r="Q105" s="221"/>
      <c r="R105" s="15" t="s">
        <v>46</v>
      </c>
      <c r="S105" s="222"/>
      <c r="T105" s="294" t="s">
        <v>47</v>
      </c>
      <c r="U105" s="295"/>
      <c r="V105" s="296"/>
      <c r="W105" s="297"/>
      <c r="X105" s="297"/>
      <c r="Y105" s="56"/>
      <c r="Z105" s="31"/>
      <c r="AA105" s="32"/>
      <c r="AB105" s="32"/>
      <c r="AC105" s="33"/>
      <c r="AD105" s="31"/>
      <c r="AE105" s="32"/>
      <c r="AF105" s="32"/>
      <c r="AG105" s="38"/>
      <c r="AH105" s="282">
        <f>IF(V105="賃金で算定",V106+Z106-AD106,0)</f>
        <v>0</v>
      </c>
      <c r="AI105" s="283"/>
      <c r="AJ105" s="283"/>
      <c r="AK105" s="285"/>
      <c r="AL105" s="47"/>
      <c r="AM105" s="48"/>
      <c r="AN105" s="280"/>
      <c r="AO105" s="281"/>
      <c r="AP105" s="281"/>
      <c r="AQ105" s="281"/>
      <c r="AR105" s="281"/>
      <c r="AS105" s="30"/>
      <c r="AV105" s="42" t="str">
        <f>IF(OR(O105="",Q105=""),"", IF(O105&lt;20,DATE(O105+118,Q105,IF(S105="",1,S105)),DATE(O105+88,Q105,IF(S105="",1,S105))))</f>
        <v/>
      </c>
      <c r="AW105" s="43" t="str">
        <f>IF(AV105&lt;=設定シート!C$15,"昔",IF(AV105&lt;=設定シート!E$15,"上",IF(AV105&lt;=設定シート!G$15,"中","下")))</f>
        <v>下</v>
      </c>
      <c r="AX105" s="4">
        <f>IF(AV105&lt;=設定シート!$E$36,5,IF(AV105&lt;=設定シート!$I$36,7,IF(AV105&lt;=設定シート!$M$36,9,11)))</f>
        <v>11</v>
      </c>
      <c r="AY105" s="191"/>
      <c r="AZ105" s="189"/>
      <c r="BA105" s="193">
        <f t="shared" ref="BA105" si="37">AN105</f>
        <v>0</v>
      </c>
      <c r="BB105" s="189"/>
      <c r="BC105" s="189"/>
    </row>
    <row r="106" spans="2:65" ht="18" customHeight="1">
      <c r="B106" s="289"/>
      <c r="C106" s="290"/>
      <c r="D106" s="290"/>
      <c r="E106" s="290"/>
      <c r="F106" s="290"/>
      <c r="G106" s="290"/>
      <c r="H106" s="290"/>
      <c r="I106" s="291"/>
      <c r="J106" s="289"/>
      <c r="K106" s="290"/>
      <c r="L106" s="290"/>
      <c r="M106" s="290"/>
      <c r="N106" s="293"/>
      <c r="O106" s="226"/>
      <c r="P106" s="5" t="s">
        <v>45</v>
      </c>
      <c r="Q106" s="227"/>
      <c r="R106" s="5" t="s">
        <v>46</v>
      </c>
      <c r="S106" s="228"/>
      <c r="T106" s="319" t="s">
        <v>48</v>
      </c>
      <c r="U106" s="320"/>
      <c r="V106" s="267"/>
      <c r="W106" s="268"/>
      <c r="X106" s="268"/>
      <c r="Y106" s="321"/>
      <c r="Z106" s="267"/>
      <c r="AA106" s="268"/>
      <c r="AB106" s="268"/>
      <c r="AC106" s="268"/>
      <c r="AD106" s="267"/>
      <c r="AE106" s="268"/>
      <c r="AF106" s="268"/>
      <c r="AG106" s="321"/>
      <c r="AH106" s="273">
        <f>IF(V105="賃金で算定",0,V106+Z106-AD106)</f>
        <v>0</v>
      </c>
      <c r="AI106" s="273"/>
      <c r="AJ106" s="273"/>
      <c r="AK106" s="284"/>
      <c r="AL106" s="278">
        <f>IF(V105="賃金で算定","賃金で算定",IF(OR(V106=0,$F119="",AV105=""),0,IF(AW105="昔",VLOOKUP($F119,労務比率,AX105,FALSE),IF(AW105="上",VLOOKUP($F119,労務比率,AX105,FALSE),IF(AW105="中",VLOOKUP($F119,労務比率,AX105,FALSE),VLOOKUP($F119,労務比率,AX105,FALSE))))))</f>
        <v>0</v>
      </c>
      <c r="AM106" s="279"/>
      <c r="AN106" s="275">
        <f>IF(V105="賃金で算定",0,INT(AH106*AL106/100))</f>
        <v>0</v>
      </c>
      <c r="AO106" s="276"/>
      <c r="AP106" s="276"/>
      <c r="AQ106" s="276"/>
      <c r="AR106" s="276"/>
      <c r="AS106" s="29"/>
      <c r="AV106" s="42"/>
      <c r="AW106" s="43"/>
      <c r="AY106" s="192">
        <f t="shared" ref="AY106" si="38">AH106</f>
        <v>0</v>
      </c>
      <c r="AZ106" s="190">
        <f>IF(AV105&lt;=設定シート!C$85,AH106,IF(AND(AV105&gt;=設定シート!E$85,AV105&lt;=設定シート!G$85),AH106*105/108,AH106))</f>
        <v>0</v>
      </c>
      <c r="BA106" s="187"/>
      <c r="BB106" s="190">
        <f t="shared" ref="BB106" si="39">IF($AL106="賃金で算定",0,INT(AY106*$AL106/100))</f>
        <v>0</v>
      </c>
      <c r="BC106" s="190">
        <f>IF(AY106=AZ106,BB106,AZ106*$AL106/100)</f>
        <v>0</v>
      </c>
      <c r="BL106" s="41">
        <f>IF(AY106=AZ106,0,1)</f>
        <v>0</v>
      </c>
      <c r="BM106" s="41" t="str">
        <f>IF(BL106=1,AL106,"")</f>
        <v/>
      </c>
    </row>
    <row r="107" spans="2:65" ht="18" customHeight="1">
      <c r="B107" s="286"/>
      <c r="C107" s="287"/>
      <c r="D107" s="287"/>
      <c r="E107" s="287"/>
      <c r="F107" s="287"/>
      <c r="G107" s="287"/>
      <c r="H107" s="287"/>
      <c r="I107" s="288"/>
      <c r="J107" s="286"/>
      <c r="K107" s="287"/>
      <c r="L107" s="287"/>
      <c r="M107" s="287"/>
      <c r="N107" s="292"/>
      <c r="O107" s="220"/>
      <c r="P107" s="15" t="s">
        <v>45</v>
      </c>
      <c r="Q107" s="221"/>
      <c r="R107" s="15" t="s">
        <v>46</v>
      </c>
      <c r="S107" s="222"/>
      <c r="T107" s="294" t="s">
        <v>20</v>
      </c>
      <c r="U107" s="295"/>
      <c r="V107" s="296"/>
      <c r="W107" s="297"/>
      <c r="X107" s="297"/>
      <c r="Y107" s="57"/>
      <c r="Z107" s="27"/>
      <c r="AA107" s="28"/>
      <c r="AB107" s="28"/>
      <c r="AC107" s="39"/>
      <c r="AD107" s="27"/>
      <c r="AE107" s="28"/>
      <c r="AF107" s="28"/>
      <c r="AG107" s="40"/>
      <c r="AH107" s="282">
        <f>IF(V107="賃金で算定",V108+Z108-AD108,0)</f>
        <v>0</v>
      </c>
      <c r="AI107" s="283"/>
      <c r="AJ107" s="283"/>
      <c r="AK107" s="285"/>
      <c r="AL107" s="47"/>
      <c r="AM107" s="48"/>
      <c r="AN107" s="280"/>
      <c r="AO107" s="281"/>
      <c r="AP107" s="281"/>
      <c r="AQ107" s="281"/>
      <c r="AR107" s="281"/>
      <c r="AS107" s="30"/>
      <c r="AV107" s="42" t="str">
        <f>IF(OR(O107="",Q107=""),"", IF(O107&lt;20,DATE(O107+118,Q107,IF(S107="",1,S107)),DATE(O107+88,Q107,IF(S107="",1,S107))))</f>
        <v/>
      </c>
      <c r="AW107" s="43" t="str">
        <f>IF(AV107&lt;=設定シート!C$15,"昔",IF(AV107&lt;=設定シート!E$15,"上",IF(AV107&lt;=設定シート!G$15,"中","下")))</f>
        <v>下</v>
      </c>
      <c r="AX107" s="4">
        <f>IF(AV107&lt;=設定シート!$E$36,5,IF(AV107&lt;=設定シート!$I$36,7,IF(AV107&lt;=設定シート!$M$36,9,11)))</f>
        <v>11</v>
      </c>
      <c r="AY107" s="191"/>
      <c r="AZ107" s="189"/>
      <c r="BA107" s="193">
        <f t="shared" ref="BA107" si="40">AN107</f>
        <v>0</v>
      </c>
      <c r="BB107" s="189"/>
      <c r="BC107" s="189"/>
    </row>
    <row r="108" spans="2:65" ht="18" customHeight="1">
      <c r="B108" s="289"/>
      <c r="C108" s="290"/>
      <c r="D108" s="290"/>
      <c r="E108" s="290"/>
      <c r="F108" s="290"/>
      <c r="G108" s="290"/>
      <c r="H108" s="290"/>
      <c r="I108" s="291"/>
      <c r="J108" s="289"/>
      <c r="K108" s="290"/>
      <c r="L108" s="290"/>
      <c r="M108" s="290"/>
      <c r="N108" s="293"/>
      <c r="O108" s="226"/>
      <c r="P108" s="5" t="s">
        <v>45</v>
      </c>
      <c r="Q108" s="227"/>
      <c r="R108" s="5" t="s">
        <v>46</v>
      </c>
      <c r="S108" s="228"/>
      <c r="T108" s="319" t="s">
        <v>21</v>
      </c>
      <c r="U108" s="320"/>
      <c r="V108" s="267"/>
      <c r="W108" s="268"/>
      <c r="X108" s="268"/>
      <c r="Y108" s="321"/>
      <c r="Z108" s="269"/>
      <c r="AA108" s="270"/>
      <c r="AB108" s="270"/>
      <c r="AC108" s="270"/>
      <c r="AD108" s="267"/>
      <c r="AE108" s="268"/>
      <c r="AF108" s="268"/>
      <c r="AG108" s="321"/>
      <c r="AH108" s="273">
        <f>IF(V107="賃金で算定",0,V108+Z108-AD108)</f>
        <v>0</v>
      </c>
      <c r="AI108" s="273"/>
      <c r="AJ108" s="273"/>
      <c r="AK108" s="284"/>
      <c r="AL108" s="278">
        <f>IF(V107="賃金で算定","賃金で算定",IF(OR(V108=0,$F119="",AV107=""),0,IF(AW107="昔",VLOOKUP($F119,労務比率,AX107,FALSE),IF(AW107="上",VLOOKUP($F119,労務比率,AX107,FALSE),IF(AW107="中",VLOOKUP($F119,労務比率,AX107,FALSE),VLOOKUP($F119,労務比率,AX107,FALSE))))))</f>
        <v>0</v>
      </c>
      <c r="AM108" s="279"/>
      <c r="AN108" s="275">
        <f>IF(V107="賃金で算定",0,INT(AH108*AL108/100))</f>
        <v>0</v>
      </c>
      <c r="AO108" s="276"/>
      <c r="AP108" s="276"/>
      <c r="AQ108" s="276"/>
      <c r="AR108" s="276"/>
      <c r="AS108" s="29"/>
      <c r="AV108" s="42"/>
      <c r="AW108" s="43"/>
      <c r="AY108" s="192">
        <f t="shared" ref="AY108" si="41">AH108</f>
        <v>0</v>
      </c>
      <c r="AZ108" s="190">
        <f>IF(AV107&lt;=設定シート!C$85,AH108,IF(AND(AV107&gt;=設定シート!E$85,AV107&lt;=設定シート!G$85),AH108*105/108,AH108))</f>
        <v>0</v>
      </c>
      <c r="BA108" s="187"/>
      <c r="BB108" s="190">
        <f t="shared" ref="BB108" si="42">IF($AL108="賃金で算定",0,INT(AY108*$AL108/100))</f>
        <v>0</v>
      </c>
      <c r="BC108" s="190">
        <f>IF(AY108=AZ108,BB108,AZ108*$AL108/100)</f>
        <v>0</v>
      </c>
      <c r="BL108" s="41">
        <f>IF(AY108=AZ108,0,1)</f>
        <v>0</v>
      </c>
      <c r="BM108" s="41" t="str">
        <f>IF(BL108=1,AL108,"")</f>
        <v/>
      </c>
    </row>
    <row r="109" spans="2:65" ht="18" customHeight="1">
      <c r="B109" s="286"/>
      <c r="C109" s="287"/>
      <c r="D109" s="287"/>
      <c r="E109" s="287"/>
      <c r="F109" s="287"/>
      <c r="G109" s="287"/>
      <c r="H109" s="287"/>
      <c r="I109" s="288"/>
      <c r="J109" s="286"/>
      <c r="K109" s="287"/>
      <c r="L109" s="287"/>
      <c r="M109" s="287"/>
      <c r="N109" s="292"/>
      <c r="O109" s="220"/>
      <c r="P109" s="15" t="s">
        <v>45</v>
      </c>
      <c r="Q109" s="221"/>
      <c r="R109" s="15" t="s">
        <v>46</v>
      </c>
      <c r="S109" s="222"/>
      <c r="T109" s="294" t="s">
        <v>47</v>
      </c>
      <c r="U109" s="295"/>
      <c r="V109" s="296"/>
      <c r="W109" s="297"/>
      <c r="X109" s="297"/>
      <c r="Y109" s="56"/>
      <c r="Z109" s="31"/>
      <c r="AA109" s="32"/>
      <c r="AB109" s="32"/>
      <c r="AC109" s="33"/>
      <c r="AD109" s="31"/>
      <c r="AE109" s="32"/>
      <c r="AF109" s="32"/>
      <c r="AG109" s="38"/>
      <c r="AH109" s="282">
        <f>IF(V109="賃金で算定",V110+Z110-AD110,0)</f>
        <v>0</v>
      </c>
      <c r="AI109" s="283"/>
      <c r="AJ109" s="283"/>
      <c r="AK109" s="285"/>
      <c r="AL109" s="47"/>
      <c r="AM109" s="48"/>
      <c r="AN109" s="280"/>
      <c r="AO109" s="281"/>
      <c r="AP109" s="281"/>
      <c r="AQ109" s="281"/>
      <c r="AR109" s="281"/>
      <c r="AS109" s="30"/>
      <c r="AV109" s="42" t="str">
        <f>IF(OR(O109="",Q109=""),"", IF(O109&lt;20,DATE(O109+118,Q109,IF(S109="",1,S109)),DATE(O109+88,Q109,IF(S109="",1,S109))))</f>
        <v/>
      </c>
      <c r="AW109" s="43" t="str">
        <f>IF(AV109&lt;=設定シート!C$15,"昔",IF(AV109&lt;=設定シート!E$15,"上",IF(AV109&lt;=設定シート!G$15,"中","下")))</f>
        <v>下</v>
      </c>
      <c r="AX109" s="4">
        <f>IF(AV109&lt;=設定シート!$E$36,5,IF(AV109&lt;=設定シート!$I$36,7,IF(AV109&lt;=設定シート!$M$36,9,11)))</f>
        <v>11</v>
      </c>
      <c r="AY109" s="191"/>
      <c r="AZ109" s="189"/>
      <c r="BA109" s="193">
        <f t="shared" ref="BA109" si="43">AN109</f>
        <v>0</v>
      </c>
      <c r="BB109" s="189"/>
      <c r="BC109" s="189"/>
    </row>
    <row r="110" spans="2:65" ht="18" customHeight="1">
      <c r="B110" s="289"/>
      <c r="C110" s="290"/>
      <c r="D110" s="290"/>
      <c r="E110" s="290"/>
      <c r="F110" s="290"/>
      <c r="G110" s="290"/>
      <c r="H110" s="290"/>
      <c r="I110" s="291"/>
      <c r="J110" s="289"/>
      <c r="K110" s="290"/>
      <c r="L110" s="290"/>
      <c r="M110" s="290"/>
      <c r="N110" s="293"/>
      <c r="O110" s="226"/>
      <c r="P110" s="5" t="s">
        <v>45</v>
      </c>
      <c r="Q110" s="227"/>
      <c r="R110" s="5" t="s">
        <v>46</v>
      </c>
      <c r="S110" s="228"/>
      <c r="T110" s="319" t="s">
        <v>48</v>
      </c>
      <c r="U110" s="320"/>
      <c r="V110" s="267"/>
      <c r="W110" s="268"/>
      <c r="X110" s="268"/>
      <c r="Y110" s="321"/>
      <c r="Z110" s="267"/>
      <c r="AA110" s="268"/>
      <c r="AB110" s="268"/>
      <c r="AC110" s="268"/>
      <c r="AD110" s="269"/>
      <c r="AE110" s="270"/>
      <c r="AF110" s="270"/>
      <c r="AG110" s="271"/>
      <c r="AH110" s="273">
        <f>IF(V109="賃金で算定",0,V110+Z110-AD110)</f>
        <v>0</v>
      </c>
      <c r="AI110" s="273"/>
      <c r="AJ110" s="273"/>
      <c r="AK110" s="284"/>
      <c r="AL110" s="278">
        <f>IF(V109="賃金で算定","賃金で算定",IF(OR(V110=0,$F119="",AV109=""),0,IF(AW109="昔",VLOOKUP($F119,労務比率,AX109,FALSE),IF(AW109="上",VLOOKUP($F119,労務比率,AX109,FALSE),IF(AW109="中",VLOOKUP($F119,労務比率,AX109,FALSE),VLOOKUP($F119,労務比率,AX109,FALSE))))))</f>
        <v>0</v>
      </c>
      <c r="AM110" s="279"/>
      <c r="AN110" s="275">
        <f>IF(V109="賃金で算定",0,INT(AH110*AL110/100))</f>
        <v>0</v>
      </c>
      <c r="AO110" s="276"/>
      <c r="AP110" s="276"/>
      <c r="AQ110" s="276"/>
      <c r="AR110" s="276"/>
      <c r="AS110" s="29"/>
      <c r="AV110" s="42"/>
      <c r="AW110" s="43"/>
      <c r="AY110" s="192">
        <f t="shared" ref="AY110" si="44">AH110</f>
        <v>0</v>
      </c>
      <c r="AZ110" s="190">
        <f>IF(AV109&lt;=設定シート!C$85,AH110,IF(AND(AV109&gt;=設定シート!E$85,AV109&lt;=設定シート!G$85),AH110*105/108,AH110))</f>
        <v>0</v>
      </c>
      <c r="BA110" s="187"/>
      <c r="BB110" s="190">
        <f t="shared" ref="BB110" si="45">IF($AL110="賃金で算定",0,INT(AY110*$AL110/100))</f>
        <v>0</v>
      </c>
      <c r="BC110" s="190">
        <f>IF(AY110=AZ110,BB110,AZ110*$AL110/100)</f>
        <v>0</v>
      </c>
      <c r="BL110" s="41">
        <f>IF(AY110=AZ110,0,1)</f>
        <v>0</v>
      </c>
      <c r="BM110" s="41" t="str">
        <f>IF(BL110=1,AL110,"")</f>
        <v/>
      </c>
    </row>
    <row r="111" spans="2:65" ht="18" customHeight="1">
      <c r="B111" s="286"/>
      <c r="C111" s="287"/>
      <c r="D111" s="287"/>
      <c r="E111" s="287"/>
      <c r="F111" s="287"/>
      <c r="G111" s="287"/>
      <c r="H111" s="287"/>
      <c r="I111" s="288"/>
      <c r="J111" s="286"/>
      <c r="K111" s="287"/>
      <c r="L111" s="287"/>
      <c r="M111" s="287"/>
      <c r="N111" s="292"/>
      <c r="O111" s="220"/>
      <c r="P111" s="15" t="s">
        <v>45</v>
      </c>
      <c r="Q111" s="221"/>
      <c r="R111" s="15" t="s">
        <v>46</v>
      </c>
      <c r="S111" s="222"/>
      <c r="T111" s="294" t="s">
        <v>47</v>
      </c>
      <c r="U111" s="295"/>
      <c r="V111" s="296"/>
      <c r="W111" s="297"/>
      <c r="X111" s="297"/>
      <c r="Y111" s="56"/>
      <c r="Z111" s="31"/>
      <c r="AA111" s="32"/>
      <c r="AB111" s="32"/>
      <c r="AC111" s="33"/>
      <c r="AD111" s="31"/>
      <c r="AE111" s="32"/>
      <c r="AF111" s="32"/>
      <c r="AG111" s="38"/>
      <c r="AH111" s="282">
        <f>IF(V111="賃金で算定",V112+Z112-AD112,0)</f>
        <v>0</v>
      </c>
      <c r="AI111" s="283"/>
      <c r="AJ111" s="283"/>
      <c r="AK111" s="285"/>
      <c r="AL111" s="47"/>
      <c r="AM111" s="48"/>
      <c r="AN111" s="280"/>
      <c r="AO111" s="281"/>
      <c r="AP111" s="281"/>
      <c r="AQ111" s="281"/>
      <c r="AR111" s="281"/>
      <c r="AS111" s="30"/>
      <c r="AV111" s="42" t="str">
        <f>IF(OR(O111="",Q111=""),"", IF(O111&lt;20,DATE(O111+118,Q111,IF(S111="",1,S111)),DATE(O111+88,Q111,IF(S111="",1,S111))))</f>
        <v/>
      </c>
      <c r="AW111" s="43" t="str">
        <f>IF(AV111&lt;=設定シート!C$15,"昔",IF(AV111&lt;=設定シート!E$15,"上",IF(AV111&lt;=設定シート!G$15,"中","下")))</f>
        <v>下</v>
      </c>
      <c r="AX111" s="4">
        <f>IF(AV111&lt;=設定シート!$E$36,5,IF(AV111&lt;=設定シート!$I$36,7,IF(AV111&lt;=設定シート!$M$36,9,11)))</f>
        <v>11</v>
      </c>
      <c r="AY111" s="191"/>
      <c r="AZ111" s="189"/>
      <c r="BA111" s="193">
        <f t="shared" ref="BA111" si="46">AN111</f>
        <v>0</v>
      </c>
      <c r="BB111" s="189"/>
      <c r="BC111" s="189"/>
    </row>
    <row r="112" spans="2:65" ht="18" customHeight="1">
      <c r="B112" s="289"/>
      <c r="C112" s="290"/>
      <c r="D112" s="290"/>
      <c r="E112" s="290"/>
      <c r="F112" s="290"/>
      <c r="G112" s="290"/>
      <c r="H112" s="290"/>
      <c r="I112" s="291"/>
      <c r="J112" s="289"/>
      <c r="K112" s="290"/>
      <c r="L112" s="290"/>
      <c r="M112" s="290"/>
      <c r="N112" s="293"/>
      <c r="O112" s="226"/>
      <c r="P112" s="5" t="s">
        <v>45</v>
      </c>
      <c r="Q112" s="227"/>
      <c r="R112" s="5" t="s">
        <v>46</v>
      </c>
      <c r="S112" s="228"/>
      <c r="T112" s="319" t="s">
        <v>48</v>
      </c>
      <c r="U112" s="320"/>
      <c r="V112" s="267"/>
      <c r="W112" s="268"/>
      <c r="X112" s="268"/>
      <c r="Y112" s="321"/>
      <c r="Z112" s="267"/>
      <c r="AA112" s="268"/>
      <c r="AB112" s="268"/>
      <c r="AC112" s="268"/>
      <c r="AD112" s="269"/>
      <c r="AE112" s="270"/>
      <c r="AF112" s="270"/>
      <c r="AG112" s="271"/>
      <c r="AH112" s="273">
        <f>IF(V111="賃金で算定",0,V112+Z112-AD112)</f>
        <v>0</v>
      </c>
      <c r="AI112" s="273"/>
      <c r="AJ112" s="273"/>
      <c r="AK112" s="284"/>
      <c r="AL112" s="278">
        <f>IF(V111="賃金で算定","賃金で算定",IF(OR(V112=0,$F119="",AV111=""),0,IF(AW111="昔",VLOOKUP($F119,労務比率,AX111,FALSE),IF(AW111="上",VLOOKUP($F119,労務比率,AX111,FALSE),IF(AW111="中",VLOOKUP($F119,労務比率,AX111,FALSE),VLOOKUP($F119,労務比率,AX111,FALSE))))))</f>
        <v>0</v>
      </c>
      <c r="AM112" s="279"/>
      <c r="AN112" s="275">
        <f>IF(V111="賃金で算定",0,INT(AH112*AL112/100))</f>
        <v>0</v>
      </c>
      <c r="AO112" s="276"/>
      <c r="AP112" s="276"/>
      <c r="AQ112" s="276"/>
      <c r="AR112" s="276"/>
      <c r="AS112" s="29"/>
      <c r="AV112" s="42"/>
      <c r="AW112" s="43"/>
      <c r="AY112" s="192">
        <f t="shared" ref="AY112" si="47">AH112</f>
        <v>0</v>
      </c>
      <c r="AZ112" s="190">
        <f>IF(AV111&lt;=設定シート!C$85,AH112,IF(AND(AV111&gt;=設定シート!E$85,AV111&lt;=設定シート!G$85),AH112*105/108,AH112))</f>
        <v>0</v>
      </c>
      <c r="BA112" s="187"/>
      <c r="BB112" s="190">
        <f t="shared" ref="BB112" si="48">IF($AL112="賃金で算定",0,INT(AY112*$AL112/100))</f>
        <v>0</v>
      </c>
      <c r="BC112" s="190">
        <f>IF(AY112=AZ112,BB112,AZ112*$AL112/100)</f>
        <v>0</v>
      </c>
      <c r="BL112" s="41">
        <f>IF(AY112=AZ112,0,1)</f>
        <v>0</v>
      </c>
      <c r="BM112" s="41" t="str">
        <f>IF(BL112=1,AL112,"")</f>
        <v/>
      </c>
    </row>
    <row r="113" spans="2:65" ht="18" customHeight="1">
      <c r="B113" s="286"/>
      <c r="C113" s="287"/>
      <c r="D113" s="287"/>
      <c r="E113" s="287"/>
      <c r="F113" s="287"/>
      <c r="G113" s="287"/>
      <c r="H113" s="287"/>
      <c r="I113" s="288"/>
      <c r="J113" s="286"/>
      <c r="K113" s="287"/>
      <c r="L113" s="287"/>
      <c r="M113" s="287"/>
      <c r="N113" s="292"/>
      <c r="O113" s="220"/>
      <c r="P113" s="15" t="s">
        <v>45</v>
      </c>
      <c r="Q113" s="221"/>
      <c r="R113" s="15" t="s">
        <v>46</v>
      </c>
      <c r="S113" s="222"/>
      <c r="T113" s="294" t="s">
        <v>20</v>
      </c>
      <c r="U113" s="295"/>
      <c r="V113" s="296"/>
      <c r="W113" s="297"/>
      <c r="X113" s="297"/>
      <c r="Y113" s="56"/>
      <c r="Z113" s="31"/>
      <c r="AA113" s="32"/>
      <c r="AB113" s="32"/>
      <c r="AC113" s="33"/>
      <c r="AD113" s="31"/>
      <c r="AE113" s="32"/>
      <c r="AF113" s="32"/>
      <c r="AG113" s="38"/>
      <c r="AH113" s="282">
        <f>IF(V113="賃金で算定",V114+Z114-AD114,0)</f>
        <v>0</v>
      </c>
      <c r="AI113" s="283"/>
      <c r="AJ113" s="283"/>
      <c r="AK113" s="285"/>
      <c r="AL113" s="47"/>
      <c r="AM113" s="48"/>
      <c r="AN113" s="280"/>
      <c r="AO113" s="281"/>
      <c r="AP113" s="281"/>
      <c r="AQ113" s="281"/>
      <c r="AR113" s="281"/>
      <c r="AS113" s="30"/>
      <c r="AV113" s="42" t="str">
        <f>IF(OR(O113="",Q113=""),"", IF(O113&lt;20,DATE(O113+118,Q113,IF(S113="",1,S113)),DATE(O113+88,Q113,IF(S113="",1,S113))))</f>
        <v/>
      </c>
      <c r="AW113" s="43" t="str">
        <f>IF(AV113&lt;=設定シート!C$15,"昔",IF(AV113&lt;=設定シート!E$15,"上",IF(AV113&lt;=設定シート!G$15,"中","下")))</f>
        <v>下</v>
      </c>
      <c r="AX113" s="4">
        <f>IF(AV113&lt;=設定シート!$E$36,5,IF(AV113&lt;=設定シート!$I$36,7,IF(AV113&lt;=設定シート!$M$36,9,11)))</f>
        <v>11</v>
      </c>
      <c r="AY113" s="191"/>
      <c r="AZ113" s="189"/>
      <c r="BA113" s="193">
        <f t="shared" ref="BA113" si="49">AN113</f>
        <v>0</v>
      </c>
      <c r="BB113" s="189"/>
      <c r="BC113" s="189"/>
    </row>
    <row r="114" spans="2:65" ht="18" customHeight="1">
      <c r="B114" s="289"/>
      <c r="C114" s="290"/>
      <c r="D114" s="290"/>
      <c r="E114" s="290"/>
      <c r="F114" s="290"/>
      <c r="G114" s="290"/>
      <c r="H114" s="290"/>
      <c r="I114" s="291"/>
      <c r="J114" s="289"/>
      <c r="K114" s="290"/>
      <c r="L114" s="290"/>
      <c r="M114" s="290"/>
      <c r="N114" s="293"/>
      <c r="O114" s="226"/>
      <c r="P114" s="5" t="s">
        <v>45</v>
      </c>
      <c r="Q114" s="227"/>
      <c r="R114" s="5" t="s">
        <v>46</v>
      </c>
      <c r="S114" s="228"/>
      <c r="T114" s="319" t="s">
        <v>21</v>
      </c>
      <c r="U114" s="320"/>
      <c r="V114" s="267"/>
      <c r="W114" s="268"/>
      <c r="X114" s="268"/>
      <c r="Y114" s="321"/>
      <c r="Z114" s="267"/>
      <c r="AA114" s="268"/>
      <c r="AB114" s="268"/>
      <c r="AC114" s="268"/>
      <c r="AD114" s="269"/>
      <c r="AE114" s="270"/>
      <c r="AF114" s="270"/>
      <c r="AG114" s="271"/>
      <c r="AH114" s="273">
        <f>IF(V113="賃金で算定",0,V114+Z114-AD114)</f>
        <v>0</v>
      </c>
      <c r="AI114" s="273"/>
      <c r="AJ114" s="273"/>
      <c r="AK114" s="284"/>
      <c r="AL114" s="278">
        <f>IF(V113="賃金で算定","賃金で算定",IF(OR(V114=0,$F119="",AV113=""),0,IF(AW113="昔",VLOOKUP($F119,労務比率,AX113,FALSE),IF(AW113="上",VLOOKUP($F119,労務比率,AX113,FALSE),IF(AW113="中",VLOOKUP($F119,労務比率,AX113,FALSE),VLOOKUP($F119,労務比率,AX113,FALSE))))))</f>
        <v>0</v>
      </c>
      <c r="AM114" s="279"/>
      <c r="AN114" s="275">
        <f>IF(V113="賃金で算定",0,INT(AH114*AL114/100))</f>
        <v>0</v>
      </c>
      <c r="AO114" s="276"/>
      <c r="AP114" s="276"/>
      <c r="AQ114" s="276"/>
      <c r="AR114" s="276"/>
      <c r="AS114" s="29"/>
      <c r="AV114" s="42"/>
      <c r="AW114" s="43"/>
      <c r="AY114" s="192">
        <f t="shared" ref="AY114" si="50">AH114</f>
        <v>0</v>
      </c>
      <c r="AZ114" s="190">
        <f>IF(AV113&lt;=設定シート!C$85,AH114,IF(AND(AV113&gt;=設定シート!E$85,AV113&lt;=設定シート!G$85),AH114*105/108,AH114))</f>
        <v>0</v>
      </c>
      <c r="BA114" s="187"/>
      <c r="BB114" s="190">
        <f t="shared" ref="BB114" si="51">IF($AL114="賃金で算定",0,INT(AY114*$AL114/100))</f>
        <v>0</v>
      </c>
      <c r="BC114" s="190">
        <f>IF(AY114=AZ114,BB114,AZ114*$AL114/100)</f>
        <v>0</v>
      </c>
      <c r="BL114" s="41">
        <f>IF(AY114=AZ114,0,1)</f>
        <v>0</v>
      </c>
      <c r="BM114" s="41" t="str">
        <f>IF(BL114=1,AL114,"")</f>
        <v/>
      </c>
    </row>
    <row r="115" spans="2:65" ht="18" customHeight="1">
      <c r="B115" s="286"/>
      <c r="C115" s="287"/>
      <c r="D115" s="287"/>
      <c r="E115" s="287"/>
      <c r="F115" s="287"/>
      <c r="G115" s="287"/>
      <c r="H115" s="287"/>
      <c r="I115" s="288"/>
      <c r="J115" s="286"/>
      <c r="K115" s="287"/>
      <c r="L115" s="287"/>
      <c r="M115" s="287"/>
      <c r="N115" s="292"/>
      <c r="O115" s="220"/>
      <c r="P115" s="15" t="s">
        <v>45</v>
      </c>
      <c r="Q115" s="221"/>
      <c r="R115" s="15" t="s">
        <v>46</v>
      </c>
      <c r="S115" s="222"/>
      <c r="T115" s="294" t="s">
        <v>47</v>
      </c>
      <c r="U115" s="295"/>
      <c r="V115" s="296"/>
      <c r="W115" s="297"/>
      <c r="X115" s="297"/>
      <c r="Y115" s="56"/>
      <c r="Z115" s="31"/>
      <c r="AA115" s="32"/>
      <c r="AB115" s="32"/>
      <c r="AC115" s="33"/>
      <c r="AD115" s="31"/>
      <c r="AE115" s="32"/>
      <c r="AF115" s="32"/>
      <c r="AG115" s="38"/>
      <c r="AH115" s="282">
        <f>IF(V115="賃金で算定",V116+Z116-AD116,0)</f>
        <v>0</v>
      </c>
      <c r="AI115" s="283"/>
      <c r="AJ115" s="283"/>
      <c r="AK115" s="285"/>
      <c r="AL115" s="47"/>
      <c r="AM115" s="48"/>
      <c r="AN115" s="280"/>
      <c r="AO115" s="281"/>
      <c r="AP115" s="281"/>
      <c r="AQ115" s="281"/>
      <c r="AR115" s="281"/>
      <c r="AS115" s="30"/>
      <c r="AV115" s="42" t="str">
        <f>IF(OR(O115="",Q115=""),"", IF(O115&lt;20,DATE(O115+118,Q115,IF(S115="",1,S115)),DATE(O115+88,Q115,IF(S115="",1,S115))))</f>
        <v/>
      </c>
      <c r="AW115" s="43" t="str">
        <f>IF(AV115&lt;=設定シート!C$15,"昔",IF(AV115&lt;=設定シート!E$15,"上",IF(AV115&lt;=設定シート!G$15,"中","下")))</f>
        <v>下</v>
      </c>
      <c r="AX115" s="4">
        <f>IF(AV115&lt;=設定シート!$E$36,5,IF(AV115&lt;=設定シート!$I$36,7,IF(AV115&lt;=設定シート!$M$36,9,11)))</f>
        <v>11</v>
      </c>
      <c r="AY115" s="191"/>
      <c r="AZ115" s="189"/>
      <c r="BA115" s="193">
        <f t="shared" ref="BA115" si="52">AN115</f>
        <v>0</v>
      </c>
      <c r="BB115" s="189"/>
      <c r="BC115" s="189"/>
    </row>
    <row r="116" spans="2:65" ht="18" customHeight="1">
      <c r="B116" s="289"/>
      <c r="C116" s="290"/>
      <c r="D116" s="290"/>
      <c r="E116" s="290"/>
      <c r="F116" s="290"/>
      <c r="G116" s="290"/>
      <c r="H116" s="290"/>
      <c r="I116" s="291"/>
      <c r="J116" s="289"/>
      <c r="K116" s="290"/>
      <c r="L116" s="290"/>
      <c r="M116" s="290"/>
      <c r="N116" s="293"/>
      <c r="O116" s="226"/>
      <c r="P116" s="5" t="s">
        <v>45</v>
      </c>
      <c r="Q116" s="227"/>
      <c r="R116" s="5" t="s">
        <v>46</v>
      </c>
      <c r="S116" s="228"/>
      <c r="T116" s="319" t="s">
        <v>48</v>
      </c>
      <c r="U116" s="320"/>
      <c r="V116" s="267"/>
      <c r="W116" s="268"/>
      <c r="X116" s="268"/>
      <c r="Y116" s="321"/>
      <c r="Z116" s="267"/>
      <c r="AA116" s="268"/>
      <c r="AB116" s="268"/>
      <c r="AC116" s="268"/>
      <c r="AD116" s="269"/>
      <c r="AE116" s="270"/>
      <c r="AF116" s="270"/>
      <c r="AG116" s="271"/>
      <c r="AH116" s="273">
        <f>IF(V115="賃金で算定",0,V116+Z116-AD116)</f>
        <v>0</v>
      </c>
      <c r="AI116" s="273"/>
      <c r="AJ116" s="273"/>
      <c r="AK116" s="284"/>
      <c r="AL116" s="278">
        <f>IF(V115="賃金で算定","賃金で算定",IF(OR(V116=0,$F119="",AV115=""),0,IF(AW115="昔",VLOOKUP($F119,労務比率,AX115,FALSE),IF(AW115="上",VLOOKUP($F119,労務比率,AX115,FALSE),IF(AW115="中",VLOOKUP($F119,労務比率,AX115,FALSE),VLOOKUP($F119,労務比率,AX115,FALSE))))))</f>
        <v>0</v>
      </c>
      <c r="AM116" s="279"/>
      <c r="AN116" s="275">
        <f>IF(V115="賃金で算定",0,INT(AH116*AL116/100))</f>
        <v>0</v>
      </c>
      <c r="AO116" s="276"/>
      <c r="AP116" s="276"/>
      <c r="AQ116" s="276"/>
      <c r="AR116" s="276"/>
      <c r="AS116" s="29"/>
      <c r="AV116" s="42"/>
      <c r="AW116" s="43"/>
      <c r="AY116" s="192">
        <f t="shared" ref="AY116" si="53">AH116</f>
        <v>0</v>
      </c>
      <c r="AZ116" s="190">
        <f>IF(AV115&lt;=設定シート!C$85,AH116,IF(AND(AV115&gt;=設定シート!E$85,AV115&lt;=設定シート!G$85),AH116*105/108,AH116))</f>
        <v>0</v>
      </c>
      <c r="BA116" s="187"/>
      <c r="BB116" s="190">
        <f t="shared" ref="BB116" si="54">IF($AL116="賃金で算定",0,INT(AY116*$AL116/100))</f>
        <v>0</v>
      </c>
      <c r="BC116" s="190">
        <f>IF(AY116=AZ116,BB116,AZ116*$AL116/100)</f>
        <v>0</v>
      </c>
      <c r="BL116" s="41">
        <f>IF(AY116=AZ116,0,1)</f>
        <v>0</v>
      </c>
      <c r="BM116" s="41" t="str">
        <f>IF(BL116=1,AL116,"")</f>
        <v/>
      </c>
    </row>
    <row r="117" spans="2:65" ht="18" customHeight="1">
      <c r="B117" s="286"/>
      <c r="C117" s="287"/>
      <c r="D117" s="287"/>
      <c r="E117" s="287"/>
      <c r="F117" s="287"/>
      <c r="G117" s="287"/>
      <c r="H117" s="287"/>
      <c r="I117" s="288"/>
      <c r="J117" s="286"/>
      <c r="K117" s="287"/>
      <c r="L117" s="287"/>
      <c r="M117" s="287"/>
      <c r="N117" s="292"/>
      <c r="O117" s="220"/>
      <c r="P117" s="15" t="s">
        <v>45</v>
      </c>
      <c r="Q117" s="221"/>
      <c r="R117" s="15" t="s">
        <v>46</v>
      </c>
      <c r="S117" s="222"/>
      <c r="T117" s="294" t="s">
        <v>47</v>
      </c>
      <c r="U117" s="295"/>
      <c r="V117" s="296"/>
      <c r="W117" s="297"/>
      <c r="X117" s="297"/>
      <c r="Y117" s="56"/>
      <c r="Z117" s="31"/>
      <c r="AA117" s="32"/>
      <c r="AB117" s="32"/>
      <c r="AC117" s="33"/>
      <c r="AD117" s="31"/>
      <c r="AE117" s="32"/>
      <c r="AF117" s="32"/>
      <c r="AG117" s="38"/>
      <c r="AH117" s="282">
        <f>IF(V117="賃金で算定",V118+Z118-AD118,0)</f>
        <v>0</v>
      </c>
      <c r="AI117" s="283"/>
      <c r="AJ117" s="283"/>
      <c r="AK117" s="285"/>
      <c r="AL117" s="47"/>
      <c r="AM117" s="48"/>
      <c r="AN117" s="280"/>
      <c r="AO117" s="281"/>
      <c r="AP117" s="281"/>
      <c r="AQ117" s="281"/>
      <c r="AR117" s="281"/>
      <c r="AS117" s="30"/>
      <c r="AV117" s="42" t="str">
        <f>IF(OR(O117="",Q117=""),"", IF(O117&lt;20,DATE(O117+118,Q117,IF(S117="",1,S117)),DATE(O117+88,Q117,IF(S117="",1,S117))))</f>
        <v/>
      </c>
      <c r="AW117" s="43" t="str">
        <f>IF(AV117&lt;=設定シート!C$15,"昔",IF(AV117&lt;=設定シート!E$15,"上",IF(AV117&lt;=設定シート!G$15,"中","下")))</f>
        <v>下</v>
      </c>
      <c r="AX117" s="4">
        <f>IF(AV117&lt;=設定シート!$E$36,5,IF(AV117&lt;=設定シート!$I$36,7,IF(AV117&lt;=設定シート!$M$36,9,11)))</f>
        <v>11</v>
      </c>
      <c r="AY117" s="191"/>
      <c r="AZ117" s="189"/>
      <c r="BA117" s="193">
        <f t="shared" ref="BA117" si="55">AN117</f>
        <v>0</v>
      </c>
      <c r="BB117" s="189"/>
      <c r="BC117" s="189"/>
    </row>
    <row r="118" spans="2:65" ht="18" customHeight="1">
      <c r="B118" s="289"/>
      <c r="C118" s="290"/>
      <c r="D118" s="290"/>
      <c r="E118" s="290"/>
      <c r="F118" s="290"/>
      <c r="G118" s="290"/>
      <c r="H118" s="290"/>
      <c r="I118" s="291"/>
      <c r="J118" s="289"/>
      <c r="K118" s="290"/>
      <c r="L118" s="290"/>
      <c r="M118" s="290"/>
      <c r="N118" s="293"/>
      <c r="O118" s="226"/>
      <c r="P118" s="5" t="s">
        <v>45</v>
      </c>
      <c r="Q118" s="227"/>
      <c r="R118" s="5" t="s">
        <v>46</v>
      </c>
      <c r="S118" s="228"/>
      <c r="T118" s="319" t="s">
        <v>48</v>
      </c>
      <c r="U118" s="320"/>
      <c r="V118" s="267"/>
      <c r="W118" s="268"/>
      <c r="X118" s="268"/>
      <c r="Y118" s="321"/>
      <c r="Z118" s="267"/>
      <c r="AA118" s="268"/>
      <c r="AB118" s="268"/>
      <c r="AC118" s="268"/>
      <c r="AD118" s="269"/>
      <c r="AE118" s="270"/>
      <c r="AF118" s="270"/>
      <c r="AG118" s="271"/>
      <c r="AH118" s="275">
        <f>IF(V117="賃金で算定",0,V118+Z118-AD118)</f>
        <v>0</v>
      </c>
      <c r="AI118" s="276"/>
      <c r="AJ118" s="276"/>
      <c r="AK118" s="277"/>
      <c r="AL118" s="278">
        <f>IF(V117="賃金で算定","賃金で算定",IF(OR(V118=0,$F119="",AV117=""),0,IF(AW117="昔",VLOOKUP($F119,労務比率,AX117,FALSE),IF(AW117="上",VLOOKUP($F119,労務比率,AX117,FALSE),IF(AW117="中",VLOOKUP($F119,労務比率,AX117,FALSE),VLOOKUP($F119,労務比率,AX117,FALSE))))))</f>
        <v>0</v>
      </c>
      <c r="AM118" s="279"/>
      <c r="AN118" s="275">
        <f>IF(V117="賃金で算定",0,INT(AH118*AL118/100))</f>
        <v>0</v>
      </c>
      <c r="AO118" s="276"/>
      <c r="AP118" s="276"/>
      <c r="AQ118" s="276"/>
      <c r="AR118" s="276"/>
      <c r="AS118" s="29"/>
      <c r="AV118" s="42"/>
      <c r="AW118" s="43"/>
      <c r="AY118" s="192">
        <f t="shared" ref="AY118" si="56">AH118</f>
        <v>0</v>
      </c>
      <c r="AZ118" s="190">
        <f>IF(AV117&lt;=設定シート!C$85,AH118,IF(AND(AV117&gt;=設定シート!E$85,AV117&lt;=設定シート!G$85),AH118*105/108,AH118))</f>
        <v>0</v>
      </c>
      <c r="BA118" s="187"/>
      <c r="BB118" s="190">
        <f t="shared" ref="BB118" si="57">IF($AL118="賃金で算定",0,INT(AY118*$AL118/100))</f>
        <v>0</v>
      </c>
      <c r="BC118" s="190">
        <f>IF(AY118=AZ118,BB118,AZ118*$AL118/100)</f>
        <v>0</v>
      </c>
      <c r="BL118" s="41">
        <f>IF(AY118=AZ118,0,1)</f>
        <v>0</v>
      </c>
      <c r="BM118" s="41" t="str">
        <f>IF(BL118=1,AL118,"")</f>
        <v/>
      </c>
    </row>
    <row r="119" spans="2:65" ht="18" customHeight="1">
      <c r="B119" s="298" t="s">
        <v>82</v>
      </c>
      <c r="C119" s="299"/>
      <c r="D119" s="299"/>
      <c r="E119" s="300"/>
      <c r="F119" s="307"/>
      <c r="G119" s="308"/>
      <c r="H119" s="308"/>
      <c r="I119" s="308"/>
      <c r="J119" s="308"/>
      <c r="K119" s="308"/>
      <c r="L119" s="308"/>
      <c r="M119" s="308"/>
      <c r="N119" s="309"/>
      <c r="O119" s="298" t="s">
        <v>49</v>
      </c>
      <c r="P119" s="299"/>
      <c r="Q119" s="299"/>
      <c r="R119" s="299"/>
      <c r="S119" s="299"/>
      <c r="T119" s="299"/>
      <c r="U119" s="300"/>
      <c r="V119" s="316">
        <f>AH119</f>
        <v>0</v>
      </c>
      <c r="W119" s="317"/>
      <c r="X119" s="317"/>
      <c r="Y119" s="318"/>
      <c r="Z119" s="31"/>
      <c r="AA119" s="32"/>
      <c r="AB119" s="32"/>
      <c r="AC119" s="33"/>
      <c r="AD119" s="31"/>
      <c r="AE119" s="32"/>
      <c r="AF119" s="32"/>
      <c r="AG119" s="33"/>
      <c r="AH119" s="282">
        <f>AH101+AH103+AH105+AH107+AH109+AH111+AH113+AH115+AH117</f>
        <v>0</v>
      </c>
      <c r="AI119" s="283"/>
      <c r="AJ119" s="283"/>
      <c r="AK119" s="285"/>
      <c r="AL119" s="49"/>
      <c r="AM119" s="50"/>
      <c r="AN119" s="282">
        <f>AN101+AN103+AN105+AN107+AN109+AN111+AN113+AN115+AN117</f>
        <v>0</v>
      </c>
      <c r="AO119" s="283"/>
      <c r="AP119" s="283"/>
      <c r="AQ119" s="283"/>
      <c r="AR119" s="283"/>
      <c r="AS119" s="30"/>
      <c r="AW119" s="43"/>
      <c r="AY119" s="191"/>
      <c r="AZ119" s="194"/>
      <c r="BA119" s="201">
        <f>BA101+BA103+BA105+BA107+BA109+BA111+BA113+BA115+BA117</f>
        <v>0</v>
      </c>
      <c r="BB119" s="193">
        <f>BB102+BB104+BB106+BB108+BB110+BB112+BB114+BB116+BB118</f>
        <v>0</v>
      </c>
      <c r="BC119" s="193">
        <f>SUMIF(BL102:BL118,0,BC102:BC118)+ROUNDDOWN(ROUNDDOWN(BL119*105/108,0)*BM119/100,0)</f>
        <v>0</v>
      </c>
      <c r="BL119" s="41">
        <f>SUMIF(BL102:BL118,1,AH102:AK118)</f>
        <v>0</v>
      </c>
      <c r="BM119" s="41">
        <f>IF(COUNT(BM102:BM118)=0,0,SUM(BM102:BM118)/COUNT(BM102:BM118))</f>
        <v>0</v>
      </c>
    </row>
    <row r="120" spans="2:65" ht="18" customHeight="1">
      <c r="B120" s="301"/>
      <c r="C120" s="302"/>
      <c r="D120" s="302"/>
      <c r="E120" s="303"/>
      <c r="F120" s="310"/>
      <c r="G120" s="311"/>
      <c r="H120" s="311"/>
      <c r="I120" s="311"/>
      <c r="J120" s="311"/>
      <c r="K120" s="311"/>
      <c r="L120" s="311"/>
      <c r="M120" s="311"/>
      <c r="N120" s="312"/>
      <c r="O120" s="301"/>
      <c r="P120" s="302"/>
      <c r="Q120" s="302"/>
      <c r="R120" s="302"/>
      <c r="S120" s="302"/>
      <c r="T120" s="302"/>
      <c r="U120" s="303"/>
      <c r="V120" s="272">
        <f>V102+V104+V106+V108+V110+V112+V114+V116+V118-V119</f>
        <v>0</v>
      </c>
      <c r="W120" s="273"/>
      <c r="X120" s="273"/>
      <c r="Y120" s="284"/>
      <c r="Z120" s="272">
        <f>Z102+Z104+Z106+Z108+Z110+Z112+Z114+Z116+Z118</f>
        <v>0</v>
      </c>
      <c r="AA120" s="273"/>
      <c r="AB120" s="273"/>
      <c r="AC120" s="273"/>
      <c r="AD120" s="272">
        <f>AD102+AD104+AD106+AD108+AD110+AD112+AD114+AD116+AD118</f>
        <v>0</v>
      </c>
      <c r="AE120" s="273"/>
      <c r="AF120" s="273"/>
      <c r="AG120" s="273"/>
      <c r="AH120" s="272">
        <f>AY120</f>
        <v>0</v>
      </c>
      <c r="AI120" s="273"/>
      <c r="AJ120" s="273"/>
      <c r="AK120" s="273"/>
      <c r="AL120" s="51"/>
      <c r="AM120" s="52"/>
      <c r="AN120" s="272">
        <f>BB120</f>
        <v>0</v>
      </c>
      <c r="AO120" s="273"/>
      <c r="AP120" s="273"/>
      <c r="AQ120" s="273"/>
      <c r="AR120" s="273"/>
      <c r="AS120" s="172"/>
      <c r="AW120" s="43"/>
      <c r="AY120" s="197">
        <f>AY102+AY104+AY106+AY108+AY110+AY112+AY114+AY116+AY118</f>
        <v>0</v>
      </c>
      <c r="AZ120" s="199"/>
      <c r="BA120" s="199"/>
      <c r="BB120" s="195">
        <f>BB119</f>
        <v>0</v>
      </c>
      <c r="BC120" s="202"/>
    </row>
    <row r="121" spans="2:65" ht="18" customHeight="1">
      <c r="B121" s="304"/>
      <c r="C121" s="305"/>
      <c r="D121" s="305"/>
      <c r="E121" s="306"/>
      <c r="F121" s="313"/>
      <c r="G121" s="314"/>
      <c r="H121" s="314"/>
      <c r="I121" s="314"/>
      <c r="J121" s="314"/>
      <c r="K121" s="314"/>
      <c r="L121" s="314"/>
      <c r="M121" s="314"/>
      <c r="N121" s="315"/>
      <c r="O121" s="304"/>
      <c r="P121" s="305"/>
      <c r="Q121" s="305"/>
      <c r="R121" s="305"/>
      <c r="S121" s="305"/>
      <c r="T121" s="305"/>
      <c r="U121" s="306"/>
      <c r="V121" s="275"/>
      <c r="W121" s="276"/>
      <c r="X121" s="276"/>
      <c r="Y121" s="277"/>
      <c r="Z121" s="275"/>
      <c r="AA121" s="276"/>
      <c r="AB121" s="276"/>
      <c r="AC121" s="276"/>
      <c r="AD121" s="275"/>
      <c r="AE121" s="276"/>
      <c r="AF121" s="276"/>
      <c r="AG121" s="276"/>
      <c r="AH121" s="275">
        <f>AZ121</f>
        <v>0</v>
      </c>
      <c r="AI121" s="276"/>
      <c r="AJ121" s="276"/>
      <c r="AK121" s="277"/>
      <c r="AL121" s="53"/>
      <c r="AM121" s="54"/>
      <c r="AN121" s="275">
        <f>BC121</f>
        <v>0</v>
      </c>
      <c r="AO121" s="276"/>
      <c r="AP121" s="276"/>
      <c r="AQ121" s="276"/>
      <c r="AR121" s="276"/>
      <c r="AS121" s="29"/>
      <c r="AU121" s="85"/>
      <c r="AW121" s="43"/>
      <c r="AY121" s="198"/>
      <c r="AZ121" s="200">
        <f>IF(AZ102+AZ104+AZ106+AZ108+AZ110+AZ112+AZ114+AZ116+AZ118=AY120,0,ROUNDDOWN(AZ102+AZ104+AZ106+AZ108+AZ110+AZ112+AZ114+AZ116+AZ118,0))</f>
        <v>0</v>
      </c>
      <c r="BA121" s="196"/>
      <c r="BB121" s="196"/>
      <c r="BC121" s="200">
        <f>IF(BC119=BB120,0,BC119)</f>
        <v>0</v>
      </c>
    </row>
    <row r="122" spans="2:65" ht="18" customHeight="1">
      <c r="AD122" s="1" t="str">
        <f>IF(AND($F119="",$V119+$V120&gt;0),"事業の種類を選択してください。","")</f>
        <v/>
      </c>
      <c r="AN122" s="274">
        <f>IF(AN119=0,0,AN119+IF(AN121=0,AN120,AN121))</f>
        <v>0</v>
      </c>
      <c r="AO122" s="274"/>
      <c r="AP122" s="274"/>
      <c r="AQ122" s="274"/>
      <c r="AR122" s="274"/>
      <c r="AW122" s="43"/>
    </row>
    <row r="123" spans="2:65" ht="31.5" customHeight="1">
      <c r="AN123" s="58"/>
      <c r="AO123" s="58"/>
      <c r="AP123" s="58"/>
      <c r="AQ123" s="58"/>
      <c r="AR123" s="58"/>
      <c r="AW123" s="43"/>
    </row>
    <row r="124" spans="2:65" ht="18.75" customHeight="1">
      <c r="AN124" s="58"/>
      <c r="AO124" s="58"/>
      <c r="AP124" s="58"/>
      <c r="AQ124" s="58"/>
      <c r="AR124" s="58"/>
    </row>
  </sheetData>
  <sheetProtection sheet="1"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S1230"/>
  <sheetViews>
    <sheetView showGridLines="0" showZeros="0" view="pageBreakPreview" zoomScaleNormal="75" zoomScaleSheetLayoutView="100" workbookViewId="0">
      <selection activeCell="GB17" sqref="GB17"/>
    </sheetView>
  </sheetViews>
  <sheetFormatPr defaultColWidth="9"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82" width="0" style="1" hidden="1" customWidth="1"/>
    <col min="183" max="16384" width="9" style="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434" t="s">
        <v>58</v>
      </c>
      <c r="O5" s="434"/>
      <c r="P5" s="434"/>
      <c r="Q5" s="434"/>
      <c r="R5" s="434"/>
      <c r="S5" s="434"/>
      <c r="T5" s="434"/>
      <c r="U5" s="434"/>
      <c r="V5" s="434"/>
      <c r="W5" s="434"/>
      <c r="X5" s="434"/>
      <c r="Y5" s="434"/>
      <c r="Z5" s="434"/>
      <c r="AA5" s="434"/>
      <c r="AB5" s="434"/>
      <c r="AC5" s="434"/>
      <c r="AD5" s="434"/>
      <c r="AE5" s="434"/>
      <c r="AF5" s="10"/>
      <c r="AM5" s="488" t="s">
        <v>255</v>
      </c>
      <c r="AN5" s="585"/>
      <c r="AO5" s="585"/>
      <c r="AP5" s="586"/>
    </row>
    <row r="6" spans="1:45" ht="12.95" customHeight="1">
      <c r="M6" s="11"/>
      <c r="N6" s="435"/>
      <c r="O6" s="435"/>
      <c r="P6" s="435"/>
      <c r="Q6" s="435"/>
      <c r="R6" s="435"/>
      <c r="S6" s="435"/>
      <c r="T6" s="435"/>
      <c r="U6" s="435"/>
      <c r="V6" s="435"/>
      <c r="W6" s="435"/>
      <c r="X6" s="435"/>
      <c r="Y6" s="435"/>
      <c r="Z6" s="435"/>
      <c r="AA6" s="435"/>
      <c r="AB6" s="435"/>
      <c r="AC6" s="435"/>
      <c r="AD6" s="435"/>
      <c r="AE6" s="435"/>
      <c r="AF6" s="11"/>
      <c r="AM6" s="587"/>
      <c r="AN6" s="588"/>
      <c r="AO6" s="588"/>
      <c r="AP6" s="589"/>
    </row>
    <row r="7" spans="1:45" ht="12.75" customHeight="1">
      <c r="AM7" s="211"/>
      <c r="AN7" s="211"/>
    </row>
    <row r="8" spans="1:45" ht="6" customHeight="1"/>
    <row r="9" spans="1:45" ht="12" customHeight="1">
      <c r="B9" s="395" t="s">
        <v>2</v>
      </c>
      <c r="C9" s="396"/>
      <c r="D9" s="396"/>
      <c r="E9" s="396"/>
      <c r="F9" s="396"/>
      <c r="G9" s="396"/>
      <c r="H9" s="396"/>
      <c r="I9" s="427"/>
      <c r="J9" s="336" t="s">
        <v>10</v>
      </c>
      <c r="K9" s="336"/>
      <c r="L9" s="3" t="s">
        <v>3</v>
      </c>
      <c r="M9" s="336" t="s">
        <v>11</v>
      </c>
      <c r="N9" s="336"/>
      <c r="O9" s="398" t="s">
        <v>12</v>
      </c>
      <c r="P9" s="336"/>
      <c r="Q9" s="336"/>
      <c r="R9" s="336"/>
      <c r="S9" s="336"/>
      <c r="T9" s="336"/>
      <c r="U9" s="336" t="s">
        <v>13</v>
      </c>
      <c r="V9" s="336"/>
      <c r="W9" s="336"/>
      <c r="AL9" s="337">
        <f ca="1">'報告書（事業主控）'!AL9</f>
        <v>30</v>
      </c>
      <c r="AM9" s="580"/>
      <c r="AN9" s="343" t="s">
        <v>4</v>
      </c>
      <c r="AO9" s="343"/>
      <c r="AP9" s="338">
        <f>'報告書（事業主控）'!AP9</f>
        <v>1</v>
      </c>
      <c r="AQ9" s="338"/>
      <c r="AR9" s="343" t="s">
        <v>5</v>
      </c>
      <c r="AS9" s="352"/>
    </row>
    <row r="10" spans="1:45" ht="13.5" customHeight="1">
      <c r="B10" s="396"/>
      <c r="C10" s="396"/>
      <c r="D10" s="396"/>
      <c r="E10" s="396"/>
      <c r="F10" s="396"/>
      <c r="G10" s="396"/>
      <c r="H10" s="396"/>
      <c r="I10" s="427"/>
      <c r="J10" s="375">
        <f>'報告書（事業主控）'!J10</f>
        <v>0</v>
      </c>
      <c r="K10" s="562">
        <f>'報告書（事業主控）'!K10</f>
        <v>0</v>
      </c>
      <c r="L10" s="375">
        <f>'報告書（事業主控）'!L10</f>
        <v>0</v>
      </c>
      <c r="M10" s="566">
        <f>'報告書（事業主控）'!M10</f>
        <v>0</v>
      </c>
      <c r="N10" s="578">
        <f>'報告書（事業主控）'!N10</f>
        <v>0</v>
      </c>
      <c r="O10" s="375">
        <f>'報告書（事業主控）'!O10</f>
        <v>0</v>
      </c>
      <c r="P10" s="564">
        <f>'報告書（事業主控）'!P10</f>
        <v>0</v>
      </c>
      <c r="Q10" s="564">
        <f>'報告書（事業主控）'!Q10</f>
        <v>0</v>
      </c>
      <c r="R10" s="564">
        <f>'報告書（事業主控）'!R10</f>
        <v>0</v>
      </c>
      <c r="S10" s="564">
        <f>'報告書（事業主控）'!S10</f>
        <v>0</v>
      </c>
      <c r="T10" s="578">
        <f>'報告書（事業主控）'!T10</f>
        <v>0</v>
      </c>
      <c r="U10" s="375">
        <f>'報告書（事業主控）'!U10</f>
        <v>0</v>
      </c>
      <c r="V10" s="564">
        <f>'報告書（事業主控）'!V10</f>
        <v>0</v>
      </c>
      <c r="W10" s="576">
        <f>'報告書（事業主控）'!W10</f>
        <v>0</v>
      </c>
      <c r="AL10" s="581"/>
      <c r="AM10" s="582"/>
      <c r="AN10" s="344"/>
      <c r="AO10" s="344"/>
      <c r="AP10" s="340"/>
      <c r="AQ10" s="340"/>
      <c r="AR10" s="344"/>
      <c r="AS10" s="353"/>
    </row>
    <row r="11" spans="1:45" ht="9" customHeight="1">
      <c r="B11" s="396"/>
      <c r="C11" s="396"/>
      <c r="D11" s="396"/>
      <c r="E11" s="396"/>
      <c r="F11" s="396"/>
      <c r="G11" s="396"/>
      <c r="H11" s="396"/>
      <c r="I11" s="427"/>
      <c r="J11" s="376"/>
      <c r="K11" s="563"/>
      <c r="L11" s="376"/>
      <c r="M11" s="567"/>
      <c r="N11" s="579"/>
      <c r="O11" s="376"/>
      <c r="P11" s="565"/>
      <c r="Q11" s="565"/>
      <c r="R11" s="565"/>
      <c r="S11" s="565"/>
      <c r="T11" s="579"/>
      <c r="U11" s="376"/>
      <c r="V11" s="565"/>
      <c r="W11" s="577"/>
      <c r="AL11" s="583"/>
      <c r="AM11" s="584"/>
      <c r="AN11" s="345"/>
      <c r="AO11" s="345"/>
      <c r="AP11" s="342"/>
      <c r="AQ11" s="342"/>
      <c r="AR11" s="345"/>
      <c r="AS11" s="354"/>
    </row>
    <row r="12" spans="1:45" ht="6" customHeight="1">
      <c r="B12" s="397"/>
      <c r="C12" s="397"/>
      <c r="D12" s="397"/>
      <c r="E12" s="397"/>
      <c r="F12" s="397"/>
      <c r="G12" s="397"/>
      <c r="H12" s="397"/>
      <c r="I12" s="298"/>
      <c r="J12" s="376"/>
      <c r="K12" s="563"/>
      <c r="L12" s="376"/>
      <c r="M12" s="567"/>
      <c r="N12" s="579"/>
      <c r="O12" s="376"/>
      <c r="P12" s="565"/>
      <c r="Q12" s="565"/>
      <c r="R12" s="565"/>
      <c r="S12" s="565"/>
      <c r="T12" s="579"/>
      <c r="U12" s="376"/>
      <c r="V12" s="565"/>
      <c r="W12" s="577"/>
    </row>
    <row r="13" spans="1:45" s="6" customFormat="1" ht="15" customHeight="1">
      <c r="A13" s="1"/>
      <c r="B13" s="361" t="s">
        <v>14</v>
      </c>
      <c r="C13" s="362"/>
      <c r="D13" s="362"/>
      <c r="E13" s="362"/>
      <c r="F13" s="362"/>
      <c r="G13" s="362"/>
      <c r="H13" s="362"/>
      <c r="I13" s="363"/>
      <c r="J13" s="361" t="s">
        <v>6</v>
      </c>
      <c r="K13" s="362"/>
      <c r="L13" s="362"/>
      <c r="M13" s="362"/>
      <c r="N13" s="422"/>
      <c r="O13" s="370" t="s">
        <v>15</v>
      </c>
      <c r="P13" s="362"/>
      <c r="Q13" s="362"/>
      <c r="R13" s="362"/>
      <c r="S13" s="362"/>
      <c r="T13" s="362"/>
      <c r="U13" s="363"/>
      <c r="V13" s="12" t="s">
        <v>53</v>
      </c>
      <c r="W13" s="25"/>
      <c r="X13" s="25"/>
      <c r="Y13" s="373" t="s">
        <v>54</v>
      </c>
      <c r="Z13" s="373"/>
      <c r="AA13" s="373"/>
      <c r="AB13" s="373"/>
      <c r="AC13" s="373"/>
      <c r="AD13" s="373"/>
      <c r="AE13" s="373"/>
      <c r="AF13" s="373"/>
      <c r="AG13" s="373"/>
      <c r="AH13" s="373"/>
      <c r="AI13" s="25"/>
      <c r="AJ13" s="25"/>
      <c r="AK13" s="26"/>
      <c r="AL13" s="13" t="s">
        <v>55</v>
      </c>
      <c r="AM13" s="14"/>
      <c r="AN13" s="495" t="s">
        <v>59</v>
      </c>
      <c r="AO13" s="495"/>
      <c r="AP13" s="495"/>
      <c r="AQ13" s="495"/>
      <c r="AR13" s="495"/>
      <c r="AS13" s="496"/>
    </row>
    <row r="14" spans="1:45" s="6" customFormat="1" ht="13.5" customHeight="1">
      <c r="A14" s="1"/>
      <c r="B14" s="364"/>
      <c r="C14" s="365"/>
      <c r="D14" s="365"/>
      <c r="E14" s="365"/>
      <c r="F14" s="365"/>
      <c r="G14" s="365"/>
      <c r="H14" s="365"/>
      <c r="I14" s="366"/>
      <c r="J14" s="364"/>
      <c r="K14" s="365"/>
      <c r="L14" s="365"/>
      <c r="M14" s="365"/>
      <c r="N14" s="423"/>
      <c r="O14" s="371"/>
      <c r="P14" s="365"/>
      <c r="Q14" s="365"/>
      <c r="R14" s="365"/>
      <c r="S14" s="365"/>
      <c r="T14" s="365"/>
      <c r="U14" s="366"/>
      <c r="V14" s="377" t="s">
        <v>7</v>
      </c>
      <c r="W14" s="453"/>
      <c r="X14" s="453"/>
      <c r="Y14" s="454"/>
      <c r="Z14" s="383" t="s">
        <v>16</v>
      </c>
      <c r="AA14" s="384"/>
      <c r="AB14" s="384"/>
      <c r="AC14" s="385"/>
      <c r="AD14" s="444" t="s">
        <v>17</v>
      </c>
      <c r="AE14" s="445"/>
      <c r="AF14" s="445"/>
      <c r="AG14" s="446"/>
      <c r="AH14" s="553" t="s">
        <v>83</v>
      </c>
      <c r="AI14" s="343"/>
      <c r="AJ14" s="343"/>
      <c r="AK14" s="352"/>
      <c r="AL14" s="436" t="s">
        <v>18</v>
      </c>
      <c r="AM14" s="437"/>
      <c r="AN14" s="330" t="s">
        <v>19</v>
      </c>
      <c r="AO14" s="331"/>
      <c r="AP14" s="331"/>
      <c r="AQ14" s="331"/>
      <c r="AR14" s="332"/>
      <c r="AS14" s="333"/>
    </row>
    <row r="15" spans="1:45" s="6" customFormat="1" ht="13.5" customHeight="1">
      <c r="A15" s="1"/>
      <c r="B15" s="367"/>
      <c r="C15" s="368"/>
      <c r="D15" s="368"/>
      <c r="E15" s="368"/>
      <c r="F15" s="368"/>
      <c r="G15" s="368"/>
      <c r="H15" s="368"/>
      <c r="I15" s="369"/>
      <c r="J15" s="367"/>
      <c r="K15" s="368"/>
      <c r="L15" s="368"/>
      <c r="M15" s="368"/>
      <c r="N15" s="424"/>
      <c r="O15" s="372"/>
      <c r="P15" s="368"/>
      <c r="Q15" s="368"/>
      <c r="R15" s="368"/>
      <c r="S15" s="368"/>
      <c r="T15" s="368"/>
      <c r="U15" s="369"/>
      <c r="V15" s="455"/>
      <c r="W15" s="456"/>
      <c r="X15" s="456"/>
      <c r="Y15" s="457"/>
      <c r="Z15" s="386"/>
      <c r="AA15" s="387"/>
      <c r="AB15" s="387"/>
      <c r="AC15" s="388"/>
      <c r="AD15" s="447"/>
      <c r="AE15" s="448"/>
      <c r="AF15" s="448"/>
      <c r="AG15" s="449"/>
      <c r="AH15" s="554"/>
      <c r="AI15" s="345"/>
      <c r="AJ15" s="345"/>
      <c r="AK15" s="354"/>
      <c r="AL15" s="438"/>
      <c r="AM15" s="439"/>
      <c r="AN15" s="334"/>
      <c r="AO15" s="334"/>
      <c r="AP15" s="334"/>
      <c r="AQ15" s="334"/>
      <c r="AR15" s="334"/>
      <c r="AS15" s="335"/>
    </row>
    <row r="16" spans="1:45" ht="18" customHeight="1">
      <c r="B16" s="541">
        <f>'報告書（事業主控）'!B16</f>
        <v>0</v>
      </c>
      <c r="C16" s="542"/>
      <c r="D16" s="542"/>
      <c r="E16" s="542"/>
      <c r="F16" s="542"/>
      <c r="G16" s="542"/>
      <c r="H16" s="542"/>
      <c r="I16" s="543"/>
      <c r="J16" s="541">
        <f>'報告書（事業主控）'!J16</f>
        <v>0</v>
      </c>
      <c r="K16" s="542"/>
      <c r="L16" s="542"/>
      <c r="M16" s="542"/>
      <c r="N16" s="544"/>
      <c r="O16" s="64">
        <f>'報告書（事業主控）'!O16</f>
        <v>0</v>
      </c>
      <c r="P16" s="15" t="s">
        <v>0</v>
      </c>
      <c r="Q16" s="64">
        <f>'報告書（事業主控）'!Q16</f>
        <v>0</v>
      </c>
      <c r="R16" s="15" t="s">
        <v>1</v>
      </c>
      <c r="S16" s="64">
        <f>'報告書（事業主控）'!S16</f>
        <v>0</v>
      </c>
      <c r="T16" s="294" t="s">
        <v>20</v>
      </c>
      <c r="U16" s="294"/>
      <c r="V16" s="531">
        <f>'報告書（事業主控）'!V16:X16</f>
        <v>0</v>
      </c>
      <c r="W16" s="532"/>
      <c r="X16" s="532"/>
      <c r="Y16" s="61" t="s">
        <v>8</v>
      </c>
      <c r="Z16" s="59"/>
      <c r="AA16" s="65"/>
      <c r="AB16" s="65"/>
      <c r="AC16" s="61" t="s">
        <v>8</v>
      </c>
      <c r="AD16" s="59"/>
      <c r="AE16" s="65"/>
      <c r="AF16" s="65"/>
      <c r="AG16" s="66" t="s">
        <v>8</v>
      </c>
      <c r="AH16" s="573">
        <f>'報告書（事業主控）'!AH16</f>
        <v>0</v>
      </c>
      <c r="AI16" s="574"/>
      <c r="AJ16" s="574"/>
      <c r="AK16" s="575"/>
      <c r="AL16" s="59"/>
      <c r="AM16" s="60"/>
      <c r="AN16" s="507">
        <f>'報告書（事業主控）'!AN16</f>
        <v>0</v>
      </c>
      <c r="AO16" s="508"/>
      <c r="AP16" s="508"/>
      <c r="AQ16" s="508"/>
      <c r="AR16" s="508"/>
      <c r="AS16" s="66" t="s">
        <v>8</v>
      </c>
    </row>
    <row r="17" spans="2:45" ht="18" customHeight="1">
      <c r="B17" s="569"/>
      <c r="C17" s="570"/>
      <c r="D17" s="570"/>
      <c r="E17" s="570"/>
      <c r="F17" s="570"/>
      <c r="G17" s="570"/>
      <c r="H17" s="570"/>
      <c r="I17" s="571"/>
      <c r="J17" s="569"/>
      <c r="K17" s="570"/>
      <c r="L17" s="570"/>
      <c r="M17" s="570"/>
      <c r="N17" s="572"/>
      <c r="O17" s="67">
        <f>'報告書（事業主控）'!O17</f>
        <v>0</v>
      </c>
      <c r="P17" s="5" t="s">
        <v>0</v>
      </c>
      <c r="Q17" s="67">
        <f>'報告書（事業主控）'!Q17</f>
        <v>0</v>
      </c>
      <c r="R17" s="5" t="s">
        <v>1</v>
      </c>
      <c r="S17" s="67">
        <f>'報告書（事業主控）'!S17</f>
        <v>0</v>
      </c>
      <c r="T17" s="452" t="s">
        <v>21</v>
      </c>
      <c r="U17" s="452"/>
      <c r="V17" s="511">
        <f>'報告書（事業主控）'!V17</f>
        <v>0</v>
      </c>
      <c r="W17" s="512"/>
      <c r="X17" s="512"/>
      <c r="Y17" s="512"/>
      <c r="Z17" s="511">
        <f>'報告書（事業主控）'!Z17</f>
        <v>0</v>
      </c>
      <c r="AA17" s="512"/>
      <c r="AB17" s="512"/>
      <c r="AC17" s="512"/>
      <c r="AD17" s="511">
        <f>'報告書（事業主控）'!AD17</f>
        <v>0</v>
      </c>
      <c r="AE17" s="512"/>
      <c r="AF17" s="512"/>
      <c r="AG17" s="512"/>
      <c r="AH17" s="511">
        <f>'報告書（事業主控）'!AH17</f>
        <v>0</v>
      </c>
      <c r="AI17" s="512"/>
      <c r="AJ17" s="512"/>
      <c r="AK17" s="513"/>
      <c r="AL17" s="278">
        <f>'報告書（事業主控）'!AL17</f>
        <v>0</v>
      </c>
      <c r="AM17" s="510"/>
      <c r="AN17" s="504">
        <f>'報告書（事業主控）'!AN17</f>
        <v>0</v>
      </c>
      <c r="AO17" s="505"/>
      <c r="AP17" s="505"/>
      <c r="AQ17" s="505"/>
      <c r="AR17" s="505"/>
      <c r="AS17" s="54"/>
    </row>
    <row r="18" spans="2:45" ht="18" customHeight="1">
      <c r="B18" s="541">
        <f>'報告書（事業主控）'!B18</f>
        <v>0</v>
      </c>
      <c r="C18" s="542"/>
      <c r="D18" s="542"/>
      <c r="E18" s="542"/>
      <c r="F18" s="542"/>
      <c r="G18" s="542"/>
      <c r="H18" s="542"/>
      <c r="I18" s="543"/>
      <c r="J18" s="541">
        <f>'報告書（事業主控）'!J18</f>
        <v>0</v>
      </c>
      <c r="K18" s="542"/>
      <c r="L18" s="542"/>
      <c r="M18" s="542"/>
      <c r="N18" s="544"/>
      <c r="O18" s="64">
        <f>'報告書（事業主控）'!O18</f>
        <v>0</v>
      </c>
      <c r="P18" s="15" t="s">
        <v>0</v>
      </c>
      <c r="Q18" s="64">
        <f>'報告書（事業主控）'!Q18</f>
        <v>0</v>
      </c>
      <c r="R18" s="15" t="s">
        <v>1</v>
      </c>
      <c r="S18" s="64">
        <f>'報告書（事業主控）'!S18</f>
        <v>0</v>
      </c>
      <c r="T18" s="294" t="s">
        <v>20</v>
      </c>
      <c r="U18" s="294"/>
      <c r="V18" s="531">
        <f>'報告書（事業主控）'!V18:X18</f>
        <v>0</v>
      </c>
      <c r="W18" s="532"/>
      <c r="X18" s="532"/>
      <c r="Y18" s="62"/>
      <c r="Z18" s="49"/>
      <c r="AA18" s="69"/>
      <c r="AB18" s="69"/>
      <c r="AC18" s="62"/>
      <c r="AD18" s="49"/>
      <c r="AE18" s="69"/>
      <c r="AF18" s="69"/>
      <c r="AG18" s="62"/>
      <c r="AH18" s="507">
        <f>'報告書（事業主控）'!AH18</f>
        <v>0</v>
      </c>
      <c r="AI18" s="508"/>
      <c r="AJ18" s="508"/>
      <c r="AK18" s="509"/>
      <c r="AL18" s="49"/>
      <c r="AM18" s="50"/>
      <c r="AN18" s="507">
        <f>'報告書（事業主控）'!AN18</f>
        <v>0</v>
      </c>
      <c r="AO18" s="508"/>
      <c r="AP18" s="508"/>
      <c r="AQ18" s="508"/>
      <c r="AR18" s="508"/>
      <c r="AS18" s="70"/>
    </row>
    <row r="19" spans="2:45" ht="18" customHeight="1">
      <c r="B19" s="569"/>
      <c r="C19" s="570"/>
      <c r="D19" s="570"/>
      <c r="E19" s="570"/>
      <c r="F19" s="570"/>
      <c r="G19" s="570"/>
      <c r="H19" s="570"/>
      <c r="I19" s="571"/>
      <c r="J19" s="569"/>
      <c r="K19" s="570"/>
      <c r="L19" s="570"/>
      <c r="M19" s="570"/>
      <c r="N19" s="572"/>
      <c r="O19" s="67">
        <f>'報告書（事業主控）'!O19</f>
        <v>0</v>
      </c>
      <c r="P19" s="5" t="s">
        <v>0</v>
      </c>
      <c r="Q19" s="67">
        <f>'報告書（事業主控）'!Q19</f>
        <v>0</v>
      </c>
      <c r="R19" s="5" t="s">
        <v>1</v>
      </c>
      <c r="S19" s="67">
        <f>'報告書（事業主控）'!S19</f>
        <v>0</v>
      </c>
      <c r="T19" s="452" t="s">
        <v>21</v>
      </c>
      <c r="U19" s="452"/>
      <c r="V19" s="511">
        <f>'報告書（事業主控）'!V19</f>
        <v>0</v>
      </c>
      <c r="W19" s="512"/>
      <c r="X19" s="512"/>
      <c r="Y19" s="512"/>
      <c r="Z19" s="511">
        <f>'報告書（事業主控）'!Z19</f>
        <v>0</v>
      </c>
      <c r="AA19" s="512"/>
      <c r="AB19" s="512"/>
      <c r="AC19" s="512"/>
      <c r="AD19" s="511">
        <f>'報告書（事業主控）'!AD19</f>
        <v>0</v>
      </c>
      <c r="AE19" s="512"/>
      <c r="AF19" s="512"/>
      <c r="AG19" s="512"/>
      <c r="AH19" s="511">
        <f>'報告書（事業主控）'!AH19</f>
        <v>0</v>
      </c>
      <c r="AI19" s="512"/>
      <c r="AJ19" s="512"/>
      <c r="AK19" s="513"/>
      <c r="AL19" s="278">
        <f>'報告書（事業主控）'!AL19</f>
        <v>0</v>
      </c>
      <c r="AM19" s="510"/>
      <c r="AN19" s="504">
        <f>'報告書（事業主控）'!AN19</f>
        <v>0</v>
      </c>
      <c r="AO19" s="505"/>
      <c r="AP19" s="505"/>
      <c r="AQ19" s="505"/>
      <c r="AR19" s="505"/>
      <c r="AS19" s="54"/>
    </row>
    <row r="20" spans="2:45" ht="18" customHeight="1">
      <c r="B20" s="541">
        <f>'報告書（事業主控）'!B20</f>
        <v>0</v>
      </c>
      <c r="C20" s="542"/>
      <c r="D20" s="542"/>
      <c r="E20" s="542"/>
      <c r="F20" s="542"/>
      <c r="G20" s="542"/>
      <c r="H20" s="542"/>
      <c r="I20" s="543"/>
      <c r="J20" s="541">
        <f>'報告書（事業主控）'!J20</f>
        <v>0</v>
      </c>
      <c r="K20" s="542"/>
      <c r="L20" s="542"/>
      <c r="M20" s="542"/>
      <c r="N20" s="544"/>
      <c r="O20" s="64">
        <f>'報告書（事業主控）'!O20</f>
        <v>0</v>
      </c>
      <c r="P20" s="15" t="s">
        <v>45</v>
      </c>
      <c r="Q20" s="64">
        <f>'報告書（事業主控）'!Q20</f>
        <v>0</v>
      </c>
      <c r="R20" s="15" t="s">
        <v>46</v>
      </c>
      <c r="S20" s="64">
        <f>'報告書（事業主控）'!S20</f>
        <v>0</v>
      </c>
      <c r="T20" s="294" t="s">
        <v>47</v>
      </c>
      <c r="U20" s="294"/>
      <c r="V20" s="531">
        <f>'報告書（事業主控）'!V20:X20</f>
        <v>0</v>
      </c>
      <c r="W20" s="532"/>
      <c r="X20" s="532"/>
      <c r="Y20" s="62"/>
      <c r="Z20" s="49"/>
      <c r="AA20" s="69"/>
      <c r="AB20" s="69"/>
      <c r="AC20" s="62"/>
      <c r="AD20" s="49"/>
      <c r="AE20" s="69"/>
      <c r="AF20" s="69"/>
      <c r="AG20" s="62"/>
      <c r="AH20" s="507">
        <f>'報告書（事業主控）'!AH20</f>
        <v>0</v>
      </c>
      <c r="AI20" s="508"/>
      <c r="AJ20" s="508"/>
      <c r="AK20" s="509"/>
      <c r="AL20" s="49"/>
      <c r="AM20" s="50"/>
      <c r="AN20" s="507">
        <f>'報告書（事業主控）'!AN20</f>
        <v>0</v>
      </c>
      <c r="AO20" s="508"/>
      <c r="AP20" s="508"/>
      <c r="AQ20" s="508"/>
      <c r="AR20" s="508"/>
      <c r="AS20" s="70"/>
    </row>
    <row r="21" spans="2:45" ht="18" customHeight="1">
      <c r="B21" s="526"/>
      <c r="C21" s="527"/>
      <c r="D21" s="527"/>
      <c r="E21" s="527"/>
      <c r="F21" s="527"/>
      <c r="G21" s="527"/>
      <c r="H21" s="527"/>
      <c r="I21" s="528"/>
      <c r="J21" s="526"/>
      <c r="K21" s="527"/>
      <c r="L21" s="527"/>
      <c r="M21" s="527"/>
      <c r="N21" s="530"/>
      <c r="O21" s="71">
        <f>'報告書（事業主控）'!O21</f>
        <v>0</v>
      </c>
      <c r="P21" s="72" t="s">
        <v>45</v>
      </c>
      <c r="Q21" s="71">
        <f>'報告書（事業主控）'!Q21</f>
        <v>0</v>
      </c>
      <c r="R21" s="72" t="s">
        <v>46</v>
      </c>
      <c r="S21" s="71">
        <f>'報告書（事業主控）'!S21</f>
        <v>0</v>
      </c>
      <c r="T21" s="319" t="s">
        <v>48</v>
      </c>
      <c r="U21" s="319"/>
      <c r="V21" s="504">
        <f>'報告書（事業主控）'!V21</f>
        <v>0</v>
      </c>
      <c r="W21" s="505"/>
      <c r="X21" s="505"/>
      <c r="Y21" s="506"/>
      <c r="Z21" s="504">
        <f>'報告書（事業主控）'!Z21</f>
        <v>0</v>
      </c>
      <c r="AA21" s="505"/>
      <c r="AB21" s="505"/>
      <c r="AC21" s="505"/>
      <c r="AD21" s="504">
        <f>'報告書（事業主控）'!AD21</f>
        <v>0</v>
      </c>
      <c r="AE21" s="505"/>
      <c r="AF21" s="505"/>
      <c r="AG21" s="505"/>
      <c r="AH21" s="511">
        <f>'報告書（事業主控）'!AH21</f>
        <v>0</v>
      </c>
      <c r="AI21" s="512"/>
      <c r="AJ21" s="512"/>
      <c r="AK21" s="513"/>
      <c r="AL21" s="278">
        <f>'報告書（事業主控）'!AL21</f>
        <v>0</v>
      </c>
      <c r="AM21" s="510"/>
      <c r="AN21" s="504">
        <f>'報告書（事業主控）'!AN21</f>
        <v>0</v>
      </c>
      <c r="AO21" s="505"/>
      <c r="AP21" s="505"/>
      <c r="AQ21" s="505"/>
      <c r="AR21" s="505"/>
      <c r="AS21" s="54"/>
    </row>
    <row r="22" spans="2:45" ht="18" customHeight="1">
      <c r="B22" s="523">
        <f>'報告書（事業主控）'!B22</f>
        <v>0</v>
      </c>
      <c r="C22" s="524"/>
      <c r="D22" s="524"/>
      <c r="E22" s="524"/>
      <c r="F22" s="524"/>
      <c r="G22" s="524"/>
      <c r="H22" s="524"/>
      <c r="I22" s="525"/>
      <c r="J22" s="523">
        <f>'報告書（事業主控）'!J22</f>
        <v>0</v>
      </c>
      <c r="K22" s="524"/>
      <c r="L22" s="524"/>
      <c r="M22" s="524"/>
      <c r="N22" s="529"/>
      <c r="O22" s="67">
        <f>'報告書（事業主控）'!O22</f>
        <v>0</v>
      </c>
      <c r="P22" s="5" t="s">
        <v>45</v>
      </c>
      <c r="Q22" s="67">
        <f>'報告書（事業主控）'!Q22</f>
        <v>0</v>
      </c>
      <c r="R22" s="5" t="s">
        <v>46</v>
      </c>
      <c r="S22" s="67">
        <f>'報告書（事業主控）'!S22</f>
        <v>0</v>
      </c>
      <c r="T22" s="452" t="s">
        <v>47</v>
      </c>
      <c r="U22" s="452"/>
      <c r="V22" s="531">
        <f>'報告書（事業主控）'!V22:X22</f>
        <v>0</v>
      </c>
      <c r="W22" s="532"/>
      <c r="X22" s="532"/>
      <c r="Y22" s="63"/>
      <c r="Z22" s="51"/>
      <c r="AA22" s="68"/>
      <c r="AB22" s="68"/>
      <c r="AC22" s="63"/>
      <c r="AD22" s="51"/>
      <c r="AE22" s="68"/>
      <c r="AF22" s="68"/>
      <c r="AG22" s="63"/>
      <c r="AH22" s="507">
        <f>'報告書（事業主控）'!AH22</f>
        <v>0</v>
      </c>
      <c r="AI22" s="508"/>
      <c r="AJ22" s="508"/>
      <c r="AK22" s="509"/>
      <c r="AL22" s="51"/>
      <c r="AM22" s="52"/>
      <c r="AN22" s="507">
        <f>'報告書（事業主控）'!AN22</f>
        <v>0</v>
      </c>
      <c r="AO22" s="508"/>
      <c r="AP22" s="508"/>
      <c r="AQ22" s="508"/>
      <c r="AR22" s="508"/>
      <c r="AS22" s="70"/>
    </row>
    <row r="23" spans="2:45" ht="18" customHeight="1">
      <c r="B23" s="526"/>
      <c r="C23" s="527"/>
      <c r="D23" s="527"/>
      <c r="E23" s="527"/>
      <c r="F23" s="527"/>
      <c r="G23" s="527"/>
      <c r="H23" s="527"/>
      <c r="I23" s="528"/>
      <c r="J23" s="526"/>
      <c r="K23" s="527"/>
      <c r="L23" s="527"/>
      <c r="M23" s="527"/>
      <c r="N23" s="530"/>
      <c r="O23" s="71">
        <f>'報告書（事業主控）'!O23</f>
        <v>0</v>
      </c>
      <c r="P23" s="72" t="s">
        <v>45</v>
      </c>
      <c r="Q23" s="71">
        <f>'報告書（事業主控）'!Q23</f>
        <v>0</v>
      </c>
      <c r="R23" s="72" t="s">
        <v>46</v>
      </c>
      <c r="S23" s="71">
        <f>'報告書（事業主控）'!S23</f>
        <v>0</v>
      </c>
      <c r="T23" s="319" t="s">
        <v>48</v>
      </c>
      <c r="U23" s="319"/>
      <c r="V23" s="511">
        <f>'報告書（事業主控）'!V23</f>
        <v>0</v>
      </c>
      <c r="W23" s="512"/>
      <c r="X23" s="512"/>
      <c r="Y23" s="512"/>
      <c r="Z23" s="511">
        <f>'報告書（事業主控）'!Z23</f>
        <v>0</v>
      </c>
      <c r="AA23" s="512"/>
      <c r="AB23" s="512"/>
      <c r="AC23" s="512"/>
      <c r="AD23" s="511">
        <f>'報告書（事業主控）'!AD23</f>
        <v>0</v>
      </c>
      <c r="AE23" s="512"/>
      <c r="AF23" s="512"/>
      <c r="AG23" s="512"/>
      <c r="AH23" s="511">
        <f>'報告書（事業主控）'!AH23</f>
        <v>0</v>
      </c>
      <c r="AI23" s="512"/>
      <c r="AJ23" s="512"/>
      <c r="AK23" s="513"/>
      <c r="AL23" s="278">
        <f>'報告書（事業主控）'!AL23</f>
        <v>0</v>
      </c>
      <c r="AM23" s="510"/>
      <c r="AN23" s="504">
        <f>'報告書（事業主控）'!AN23</f>
        <v>0</v>
      </c>
      <c r="AO23" s="505"/>
      <c r="AP23" s="505"/>
      <c r="AQ23" s="505"/>
      <c r="AR23" s="505"/>
      <c r="AS23" s="54"/>
    </row>
    <row r="24" spans="2:45" ht="18" customHeight="1">
      <c r="B24" s="523">
        <f>'報告書（事業主控）'!B24</f>
        <v>0</v>
      </c>
      <c r="C24" s="524"/>
      <c r="D24" s="524"/>
      <c r="E24" s="524"/>
      <c r="F24" s="524"/>
      <c r="G24" s="524"/>
      <c r="H24" s="524"/>
      <c r="I24" s="525"/>
      <c r="J24" s="523">
        <f>'報告書（事業主控）'!J24</f>
        <v>0</v>
      </c>
      <c r="K24" s="524"/>
      <c r="L24" s="524"/>
      <c r="M24" s="524"/>
      <c r="N24" s="529"/>
      <c r="O24" s="67">
        <f>'報告書（事業主控）'!O24</f>
        <v>0</v>
      </c>
      <c r="P24" s="5" t="s">
        <v>45</v>
      </c>
      <c r="Q24" s="67">
        <f>'報告書（事業主控）'!Q24</f>
        <v>0</v>
      </c>
      <c r="R24" s="5" t="s">
        <v>46</v>
      </c>
      <c r="S24" s="67">
        <f>'報告書（事業主控）'!S24</f>
        <v>0</v>
      </c>
      <c r="T24" s="452" t="s">
        <v>47</v>
      </c>
      <c r="U24" s="452"/>
      <c r="V24" s="531">
        <f>'報告書（事業主控）'!V24:X24</f>
        <v>0</v>
      </c>
      <c r="W24" s="532"/>
      <c r="X24" s="532"/>
      <c r="Y24" s="62"/>
      <c r="Z24" s="49"/>
      <c r="AA24" s="69"/>
      <c r="AB24" s="69"/>
      <c r="AC24" s="62"/>
      <c r="AD24" s="49"/>
      <c r="AE24" s="69"/>
      <c r="AF24" s="69"/>
      <c r="AG24" s="62"/>
      <c r="AH24" s="507">
        <f>'報告書（事業主控）'!AH24</f>
        <v>0</v>
      </c>
      <c r="AI24" s="508"/>
      <c r="AJ24" s="508"/>
      <c r="AK24" s="509"/>
      <c r="AL24" s="51"/>
      <c r="AM24" s="52"/>
      <c r="AN24" s="507">
        <f>'報告書（事業主控）'!AN24</f>
        <v>0</v>
      </c>
      <c r="AO24" s="508"/>
      <c r="AP24" s="508"/>
      <c r="AQ24" s="508"/>
      <c r="AR24" s="508"/>
      <c r="AS24" s="70"/>
    </row>
    <row r="25" spans="2:45" ht="18" customHeight="1">
      <c r="B25" s="526"/>
      <c r="C25" s="527"/>
      <c r="D25" s="527"/>
      <c r="E25" s="527"/>
      <c r="F25" s="527"/>
      <c r="G25" s="527"/>
      <c r="H25" s="527"/>
      <c r="I25" s="528"/>
      <c r="J25" s="526"/>
      <c r="K25" s="527"/>
      <c r="L25" s="527"/>
      <c r="M25" s="527"/>
      <c r="N25" s="530"/>
      <c r="O25" s="71">
        <f>'報告書（事業主控）'!O25</f>
        <v>0</v>
      </c>
      <c r="P25" s="72" t="s">
        <v>45</v>
      </c>
      <c r="Q25" s="71">
        <f>'報告書（事業主控）'!Q25</f>
        <v>0</v>
      </c>
      <c r="R25" s="72" t="s">
        <v>46</v>
      </c>
      <c r="S25" s="71">
        <f>'報告書（事業主控）'!S25</f>
        <v>0</v>
      </c>
      <c r="T25" s="319" t="s">
        <v>48</v>
      </c>
      <c r="U25" s="319"/>
      <c r="V25" s="511">
        <f>'報告書（事業主控）'!V25</f>
        <v>0</v>
      </c>
      <c r="W25" s="512"/>
      <c r="X25" s="512"/>
      <c r="Y25" s="512"/>
      <c r="Z25" s="511">
        <f>'報告書（事業主控）'!Z25</f>
        <v>0</v>
      </c>
      <c r="AA25" s="512"/>
      <c r="AB25" s="512"/>
      <c r="AC25" s="512"/>
      <c r="AD25" s="511">
        <f>'報告書（事業主控）'!AD25</f>
        <v>0</v>
      </c>
      <c r="AE25" s="512"/>
      <c r="AF25" s="512"/>
      <c r="AG25" s="512"/>
      <c r="AH25" s="511">
        <f>'報告書（事業主控）'!AH25</f>
        <v>0</v>
      </c>
      <c r="AI25" s="512"/>
      <c r="AJ25" s="512"/>
      <c r="AK25" s="513"/>
      <c r="AL25" s="278">
        <f>'報告書（事業主控）'!AL25</f>
        <v>0</v>
      </c>
      <c r="AM25" s="510"/>
      <c r="AN25" s="504">
        <f>'報告書（事業主控）'!AN25</f>
        <v>0</v>
      </c>
      <c r="AO25" s="505"/>
      <c r="AP25" s="505"/>
      <c r="AQ25" s="505"/>
      <c r="AR25" s="505"/>
      <c r="AS25" s="54"/>
    </row>
    <row r="26" spans="2:45" ht="18" customHeight="1">
      <c r="B26" s="298" t="s">
        <v>82</v>
      </c>
      <c r="C26" s="299"/>
      <c r="D26" s="299"/>
      <c r="E26" s="300"/>
      <c r="F26" s="514">
        <f>'報告書（事業主控）'!F26</f>
        <v>0</v>
      </c>
      <c r="G26" s="515"/>
      <c r="H26" s="515"/>
      <c r="I26" s="515"/>
      <c r="J26" s="515"/>
      <c r="K26" s="515"/>
      <c r="L26" s="515"/>
      <c r="M26" s="515"/>
      <c r="N26" s="516"/>
      <c r="O26" s="298" t="s">
        <v>60</v>
      </c>
      <c r="P26" s="299"/>
      <c r="Q26" s="299"/>
      <c r="R26" s="299"/>
      <c r="S26" s="299"/>
      <c r="T26" s="299"/>
      <c r="U26" s="300"/>
      <c r="V26" s="507">
        <f>'報告書（事業主控）'!V26</f>
        <v>0</v>
      </c>
      <c r="W26" s="508"/>
      <c r="X26" s="508"/>
      <c r="Y26" s="509"/>
      <c r="Z26" s="49"/>
      <c r="AA26" s="69"/>
      <c r="AB26" s="69"/>
      <c r="AC26" s="62"/>
      <c r="AD26" s="49"/>
      <c r="AE26" s="69"/>
      <c r="AF26" s="69"/>
      <c r="AG26" s="62"/>
      <c r="AH26" s="507">
        <f>'報告書（事業主控）'!AH26</f>
        <v>0</v>
      </c>
      <c r="AI26" s="508"/>
      <c r="AJ26" s="508"/>
      <c r="AK26" s="509"/>
      <c r="AL26" s="49"/>
      <c r="AM26" s="50"/>
      <c r="AN26" s="507">
        <f>'報告書（事業主控）'!AN26</f>
        <v>0</v>
      </c>
      <c r="AO26" s="508"/>
      <c r="AP26" s="508"/>
      <c r="AQ26" s="508"/>
      <c r="AR26" s="508"/>
      <c r="AS26" s="70"/>
    </row>
    <row r="27" spans="2:45" ht="18" customHeight="1">
      <c r="B27" s="301"/>
      <c r="C27" s="302"/>
      <c r="D27" s="302"/>
      <c r="E27" s="303"/>
      <c r="F27" s="517"/>
      <c r="G27" s="518"/>
      <c r="H27" s="518"/>
      <c r="I27" s="518"/>
      <c r="J27" s="518"/>
      <c r="K27" s="518"/>
      <c r="L27" s="518"/>
      <c r="M27" s="518"/>
      <c r="N27" s="519"/>
      <c r="O27" s="301"/>
      <c r="P27" s="302"/>
      <c r="Q27" s="302"/>
      <c r="R27" s="302"/>
      <c r="S27" s="302"/>
      <c r="T27" s="302"/>
      <c r="U27" s="303"/>
      <c r="V27" s="272">
        <f>'報告書（事業主控）'!V27</f>
        <v>0</v>
      </c>
      <c r="W27" s="467"/>
      <c r="X27" s="467"/>
      <c r="Y27" s="470"/>
      <c r="Z27" s="272">
        <f>'報告書（事業主控）'!Z27</f>
        <v>0</v>
      </c>
      <c r="AA27" s="468"/>
      <c r="AB27" s="468"/>
      <c r="AC27" s="469"/>
      <c r="AD27" s="272">
        <f>'報告書（事業主控）'!AD27</f>
        <v>0</v>
      </c>
      <c r="AE27" s="468"/>
      <c r="AF27" s="468"/>
      <c r="AG27" s="469"/>
      <c r="AH27" s="272">
        <f>'報告書（事業主控）'!AH27</f>
        <v>0</v>
      </c>
      <c r="AI27" s="273"/>
      <c r="AJ27" s="273"/>
      <c r="AK27" s="273"/>
      <c r="AL27" s="51"/>
      <c r="AM27" s="52"/>
      <c r="AN27" s="272">
        <f>'報告書（事業主控）'!AN27</f>
        <v>0</v>
      </c>
      <c r="AO27" s="467"/>
      <c r="AP27" s="467"/>
      <c r="AQ27" s="467"/>
      <c r="AR27" s="467"/>
      <c r="AS27" s="173"/>
    </row>
    <row r="28" spans="2:45" ht="18" customHeight="1">
      <c r="B28" s="304"/>
      <c r="C28" s="305"/>
      <c r="D28" s="305"/>
      <c r="E28" s="306"/>
      <c r="F28" s="520"/>
      <c r="G28" s="521"/>
      <c r="H28" s="521"/>
      <c r="I28" s="521"/>
      <c r="J28" s="521"/>
      <c r="K28" s="521"/>
      <c r="L28" s="521"/>
      <c r="M28" s="521"/>
      <c r="N28" s="522"/>
      <c r="O28" s="304"/>
      <c r="P28" s="305"/>
      <c r="Q28" s="305"/>
      <c r="R28" s="305"/>
      <c r="S28" s="305"/>
      <c r="T28" s="305"/>
      <c r="U28" s="306"/>
      <c r="V28" s="504">
        <f>'報告書（事業主控）'!V28</f>
        <v>0</v>
      </c>
      <c r="W28" s="505"/>
      <c r="X28" s="505"/>
      <c r="Y28" s="506"/>
      <c r="Z28" s="504">
        <f>'報告書（事業主控）'!Z28</f>
        <v>0</v>
      </c>
      <c r="AA28" s="505"/>
      <c r="AB28" s="505"/>
      <c r="AC28" s="506"/>
      <c r="AD28" s="504">
        <f>'報告書（事業主控）'!AD28</f>
        <v>0</v>
      </c>
      <c r="AE28" s="505"/>
      <c r="AF28" s="505"/>
      <c r="AG28" s="506"/>
      <c r="AH28" s="504">
        <f>'報告書（事業主控）'!AH28</f>
        <v>0</v>
      </c>
      <c r="AI28" s="505"/>
      <c r="AJ28" s="505"/>
      <c r="AK28" s="506"/>
      <c r="AL28" s="53"/>
      <c r="AM28" s="54"/>
      <c r="AN28" s="504">
        <f>'報告書（事業主控）'!AN28</f>
        <v>0</v>
      </c>
      <c r="AO28" s="505"/>
      <c r="AP28" s="505"/>
      <c r="AQ28" s="505"/>
      <c r="AR28" s="505"/>
      <c r="AS28" s="54"/>
    </row>
    <row r="29" spans="2:45" ht="15.75" customHeight="1">
      <c r="D29" s="2" t="s">
        <v>22</v>
      </c>
      <c r="AN29" s="503">
        <f>'報告書（事業主控）'!AN29:AR29</f>
        <v>0</v>
      </c>
      <c r="AO29" s="503"/>
      <c r="AP29" s="503"/>
      <c r="AQ29" s="503"/>
      <c r="AR29" s="503"/>
    </row>
    <row r="30" spans="2:45" ht="15" customHeight="1">
      <c r="AG30" s="4"/>
      <c r="AI30" s="16" t="s">
        <v>61</v>
      </c>
      <c r="AJ30" s="561">
        <f>'報告書（事業主控）'!AJ30</f>
        <v>0</v>
      </c>
      <c r="AK30" s="561"/>
      <c r="AL30" s="561"/>
      <c r="AM30" s="452" t="s">
        <v>62</v>
      </c>
      <c r="AN30" s="452"/>
      <c r="AO30" s="561">
        <f>'報告書（事業主控）'!AO30</f>
        <v>0</v>
      </c>
      <c r="AP30" s="561"/>
      <c r="AQ30" s="561"/>
      <c r="AR30" s="73"/>
      <c r="AS30" s="5" t="s">
        <v>63</v>
      </c>
    </row>
    <row r="31" spans="2:45" ht="15" customHeight="1">
      <c r="D31" s="342">
        <f>'報告書（事業主控）'!D31</f>
        <v>0</v>
      </c>
      <c r="E31" s="342"/>
      <c r="F31" s="17" t="s">
        <v>0</v>
      </c>
      <c r="G31" s="342">
        <f>'報告書（事業主控）'!G31</f>
        <v>0</v>
      </c>
      <c r="H31" s="342"/>
      <c r="I31" s="17" t="s">
        <v>1</v>
      </c>
      <c r="J31" s="342">
        <f>'報告書（事業主控）'!J31</f>
        <v>0</v>
      </c>
      <c r="K31" s="342"/>
      <c r="L31" s="17" t="s">
        <v>23</v>
      </c>
      <c r="AG31" s="18"/>
      <c r="AI31" s="16" t="s">
        <v>64</v>
      </c>
      <c r="AJ31" s="539">
        <f>'報告書（事業主控）'!AJ31</f>
        <v>0</v>
      </c>
      <c r="AK31" s="540"/>
      <c r="AL31" s="5" t="s">
        <v>65</v>
      </c>
      <c r="AM31" s="568">
        <f>'報告書（事業主控）'!AM31</f>
        <v>0</v>
      </c>
      <c r="AN31" s="568"/>
      <c r="AO31" s="5" t="s">
        <v>65</v>
      </c>
      <c r="AP31" s="561">
        <f>'報告書（事業主控）'!AP31</f>
        <v>0</v>
      </c>
      <c r="AQ31" s="561"/>
      <c r="AR31" s="73"/>
      <c r="AS31" s="5" t="s">
        <v>66</v>
      </c>
    </row>
    <row r="32" spans="2:45" ht="18" customHeight="1">
      <c r="D32" s="4"/>
      <c r="E32" s="4"/>
      <c r="F32" s="4"/>
      <c r="G32" s="4"/>
      <c r="AA32" s="420" t="s">
        <v>24</v>
      </c>
      <c r="AB32" s="420"/>
      <c r="AC32" s="598">
        <f>'報告書（事業主控）'!AC32</f>
        <v>0</v>
      </c>
      <c r="AD32" s="598"/>
      <c r="AE32" s="598"/>
      <c r="AF32" s="598"/>
      <c r="AG32" s="598"/>
      <c r="AH32" s="598"/>
      <c r="AI32" s="598"/>
      <c r="AJ32" s="598"/>
      <c r="AK32" s="598"/>
      <c r="AL32" s="598"/>
      <c r="AM32" s="598"/>
      <c r="AN32" s="598"/>
      <c r="AO32" s="598"/>
      <c r="AP32" s="598"/>
      <c r="AQ32" s="598"/>
      <c r="AR32" s="598"/>
      <c r="AS32" s="598"/>
    </row>
    <row r="33" spans="2:45" ht="15" customHeight="1">
      <c r="D33" s="4"/>
      <c r="E33" s="4"/>
      <c r="F33" s="4"/>
      <c r="G33" s="4"/>
      <c r="H33" s="6"/>
      <c r="X33" s="464" t="s">
        <v>25</v>
      </c>
      <c r="Y33" s="464"/>
      <c r="Z33" s="464"/>
      <c r="AA33" s="2"/>
      <c r="AB33" s="2"/>
      <c r="AC33" s="590">
        <f>'報告書（事業主控）'!AC33</f>
        <v>0</v>
      </c>
      <c r="AD33" s="590"/>
      <c r="AE33" s="590"/>
      <c r="AF33" s="590"/>
      <c r="AG33" s="590"/>
      <c r="AH33" s="590"/>
      <c r="AI33" s="590"/>
      <c r="AJ33" s="590"/>
      <c r="AK33" s="590"/>
      <c r="AL33" s="590"/>
      <c r="AM33" s="590"/>
      <c r="AN33" s="590"/>
      <c r="AO33" s="590"/>
      <c r="AP33" s="590"/>
      <c r="AQ33" s="590"/>
      <c r="AR33" s="590"/>
      <c r="AS33" s="590"/>
    </row>
    <row r="34" spans="2:45" ht="15" customHeight="1">
      <c r="D34" s="342" t="str">
        <f>'報告書（事業主控）'!D34</f>
        <v>東京</v>
      </c>
      <c r="E34" s="342"/>
      <c r="F34" s="342"/>
      <c r="G34" s="342"/>
      <c r="H34" s="17" t="s">
        <v>26</v>
      </c>
      <c r="I34" s="17"/>
      <c r="J34" s="17"/>
      <c r="K34" s="17"/>
      <c r="L34" s="17"/>
      <c r="M34" s="17"/>
      <c r="N34" s="17"/>
      <c r="O34" s="17"/>
      <c r="P34" s="17"/>
      <c r="Q34" s="17"/>
      <c r="R34" s="19"/>
      <c r="S34" s="17"/>
      <c r="Y34" s="4"/>
      <c r="Z34" s="4"/>
      <c r="AA34" s="420" t="s">
        <v>27</v>
      </c>
      <c r="AB34" s="420"/>
      <c r="AC34" s="591">
        <f>'報告書（事業主控）'!AC34</f>
        <v>0</v>
      </c>
      <c r="AD34" s="591"/>
      <c r="AE34" s="591"/>
      <c r="AF34" s="591"/>
      <c r="AG34" s="591"/>
      <c r="AH34" s="591"/>
      <c r="AI34" s="591"/>
      <c r="AJ34" s="591"/>
      <c r="AK34" s="591"/>
      <c r="AL34" s="591"/>
      <c r="AM34" s="591"/>
      <c r="AN34" s="591"/>
      <c r="AO34" s="591"/>
      <c r="AP34" s="591"/>
      <c r="AQ34" s="591"/>
      <c r="AR34" s="591"/>
      <c r="AS34" s="591"/>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400" t="s">
        <v>68</v>
      </c>
      <c r="AD36" s="401"/>
      <c r="AE36" s="401"/>
      <c r="AF36" s="401"/>
      <c r="AG36" s="401"/>
      <c r="AH36" s="402"/>
      <c r="AI36" s="21"/>
      <c r="AJ36" s="465" t="s">
        <v>69</v>
      </c>
      <c r="AK36" s="465"/>
      <c r="AL36" s="465"/>
      <c r="AM36" s="465"/>
      <c r="AN36" s="465"/>
      <c r="AO36" s="24"/>
      <c r="AP36" s="458" t="s">
        <v>70</v>
      </c>
      <c r="AQ36" s="459"/>
      <c r="AR36" s="459"/>
      <c r="AS36" s="460"/>
    </row>
    <row r="37" spans="2:45" ht="15.95" customHeight="1">
      <c r="D37" s="210" t="s">
        <v>256</v>
      </c>
      <c r="E37" s="20"/>
      <c r="F37" s="2"/>
      <c r="G37" s="2"/>
      <c r="H37" s="2"/>
      <c r="I37" s="2"/>
      <c r="J37" s="2"/>
      <c r="K37" s="2"/>
      <c r="L37" s="2"/>
      <c r="M37" s="2"/>
      <c r="N37" s="2"/>
      <c r="O37" s="2"/>
      <c r="P37" s="2"/>
      <c r="Q37" s="2"/>
      <c r="R37" s="2"/>
      <c r="S37" s="2"/>
      <c r="T37" s="2"/>
      <c r="U37" s="2"/>
      <c r="V37" s="2"/>
      <c r="W37" s="2"/>
      <c r="X37" s="2"/>
      <c r="AA37" s="416"/>
      <c r="AB37" s="417"/>
      <c r="AC37" s="403"/>
      <c r="AD37" s="404"/>
      <c r="AE37" s="404"/>
      <c r="AF37" s="404"/>
      <c r="AG37" s="404"/>
      <c r="AH37" s="405"/>
      <c r="AI37" s="6"/>
      <c r="AJ37" s="466"/>
      <c r="AK37" s="466"/>
      <c r="AL37" s="466"/>
      <c r="AM37" s="466"/>
      <c r="AN37" s="466"/>
      <c r="AO37" s="23"/>
      <c r="AP37" s="461"/>
      <c r="AQ37" s="462"/>
      <c r="AR37" s="462"/>
      <c r="AS37" s="463"/>
    </row>
    <row r="38" spans="2:45" ht="15.95" customHeight="1">
      <c r="D38" s="20" t="s">
        <v>71</v>
      </c>
      <c r="E38" s="20"/>
      <c r="F38" s="2"/>
      <c r="G38" s="2"/>
      <c r="H38" s="2"/>
      <c r="I38" s="2"/>
      <c r="J38" s="2"/>
      <c r="K38" s="2"/>
      <c r="L38" s="2"/>
      <c r="M38" s="2"/>
      <c r="N38" s="2"/>
      <c r="O38" s="2"/>
      <c r="P38" s="2"/>
      <c r="Q38" s="2"/>
      <c r="R38" s="2"/>
      <c r="S38" s="2"/>
      <c r="T38" s="2"/>
      <c r="U38" s="2"/>
      <c r="V38" s="2"/>
      <c r="W38" s="2"/>
      <c r="X38" s="2"/>
      <c r="AA38" s="416"/>
      <c r="AB38" s="417"/>
      <c r="AC38" s="533">
        <f>'報告書（事業主控）'!AC38</f>
        <v>0</v>
      </c>
      <c r="AD38" s="534"/>
      <c r="AE38" s="534"/>
      <c r="AF38" s="534"/>
      <c r="AG38" s="534"/>
      <c r="AH38" s="535"/>
      <c r="AI38" s="592">
        <f>'報告書（事業主控）'!AI38</f>
        <v>0</v>
      </c>
      <c r="AJ38" s="593"/>
      <c r="AK38" s="593"/>
      <c r="AL38" s="593"/>
      <c r="AM38" s="593"/>
      <c r="AN38" s="593"/>
      <c r="AO38" s="594"/>
      <c r="AP38" s="555">
        <f>'報告書（事業主控）'!AP38</f>
        <v>0</v>
      </c>
      <c r="AQ38" s="556"/>
      <c r="AR38" s="556"/>
      <c r="AS38" s="557"/>
    </row>
    <row r="39" spans="2:45" ht="15.95" customHeight="1">
      <c r="D39" s="22"/>
      <c r="E39" s="20"/>
      <c r="F39" s="2"/>
      <c r="G39" s="2"/>
      <c r="H39" s="2"/>
      <c r="I39" s="2"/>
      <c r="J39" s="2"/>
      <c r="K39" s="2"/>
      <c r="L39" s="2"/>
      <c r="M39" s="2"/>
      <c r="N39" s="2"/>
      <c r="O39" s="2"/>
      <c r="P39" s="2"/>
      <c r="Q39" s="2"/>
      <c r="R39" s="2"/>
      <c r="S39" s="2"/>
      <c r="T39" s="2"/>
      <c r="U39" s="2"/>
      <c r="V39" s="2"/>
      <c r="W39" s="2"/>
      <c r="X39" s="2"/>
      <c r="AA39" s="418"/>
      <c r="AB39" s="419"/>
      <c r="AC39" s="536"/>
      <c r="AD39" s="537"/>
      <c r="AE39" s="537"/>
      <c r="AF39" s="537"/>
      <c r="AG39" s="537"/>
      <c r="AH39" s="538"/>
      <c r="AI39" s="595"/>
      <c r="AJ39" s="596"/>
      <c r="AK39" s="596"/>
      <c r="AL39" s="596"/>
      <c r="AM39" s="596"/>
      <c r="AN39" s="596"/>
      <c r="AO39" s="597"/>
      <c r="AP39" s="558"/>
      <c r="AQ39" s="559"/>
      <c r="AR39" s="559"/>
      <c r="AS39" s="560"/>
    </row>
    <row r="40" spans="2:45"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row>
    <row r="41" spans="2:45" ht="9" customHeight="1">
      <c r="AQ41" s="77"/>
      <c r="AR41" s="77"/>
      <c r="AS41" s="77"/>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4"/>
      <c r="AM48" s="44"/>
      <c r="AN48" s="44"/>
      <c r="AO48" s="44"/>
    </row>
    <row r="49" spans="2:45" ht="12.75" customHeight="1">
      <c r="M49" s="45"/>
      <c r="N49" s="45"/>
      <c r="O49" s="45"/>
      <c r="P49" s="45"/>
      <c r="Q49" s="45"/>
      <c r="R49" s="45"/>
      <c r="S49" s="45"/>
      <c r="T49" s="46"/>
      <c r="U49" s="46"/>
      <c r="V49" s="46"/>
      <c r="W49" s="46"/>
      <c r="X49" s="46"/>
      <c r="Y49" s="46"/>
      <c r="Z49" s="46"/>
      <c r="AA49" s="45"/>
      <c r="AB49" s="45"/>
      <c r="AC49" s="45"/>
      <c r="AL49" s="44"/>
      <c r="AM49" s="488" t="s">
        <v>255</v>
      </c>
      <c r="AN49" s="585"/>
      <c r="AO49" s="585"/>
      <c r="AP49" s="586"/>
    </row>
    <row r="50" spans="2:45" ht="12.75" customHeight="1">
      <c r="M50" s="45"/>
      <c r="N50" s="45"/>
      <c r="O50" s="45"/>
      <c r="P50" s="45"/>
      <c r="Q50" s="45"/>
      <c r="R50" s="45"/>
      <c r="S50" s="45"/>
      <c r="T50" s="46"/>
      <c r="U50" s="46"/>
      <c r="V50" s="46"/>
      <c r="W50" s="46"/>
      <c r="X50" s="46"/>
      <c r="Y50" s="46"/>
      <c r="Z50" s="46"/>
      <c r="AA50" s="45"/>
      <c r="AB50" s="45"/>
      <c r="AC50" s="45"/>
      <c r="AL50" s="44"/>
      <c r="AM50" s="587"/>
      <c r="AN50" s="588"/>
      <c r="AO50" s="588"/>
      <c r="AP50" s="589"/>
    </row>
    <row r="51" spans="2:45" ht="12.75" customHeight="1">
      <c r="M51" s="45"/>
      <c r="N51" s="45"/>
      <c r="O51" s="45"/>
      <c r="P51" s="45"/>
      <c r="Q51" s="45"/>
      <c r="R51" s="45"/>
      <c r="S51" s="45"/>
      <c r="T51" s="45"/>
      <c r="U51" s="45"/>
      <c r="V51" s="45"/>
      <c r="W51" s="45"/>
      <c r="X51" s="45"/>
      <c r="Y51" s="45"/>
      <c r="Z51" s="45"/>
      <c r="AA51" s="45"/>
      <c r="AB51" s="45"/>
      <c r="AC51" s="45"/>
      <c r="AL51" s="44"/>
      <c r="AM51" s="44"/>
      <c r="AN51" s="211"/>
      <c r="AO51" s="211"/>
    </row>
    <row r="52" spans="2:45" ht="6" customHeight="1">
      <c r="M52" s="45"/>
      <c r="N52" s="45"/>
      <c r="O52" s="45"/>
      <c r="P52" s="45"/>
      <c r="Q52" s="45"/>
      <c r="R52" s="45"/>
      <c r="S52" s="45"/>
      <c r="T52" s="45"/>
      <c r="U52" s="45"/>
      <c r="V52" s="45"/>
      <c r="W52" s="45"/>
      <c r="X52" s="45"/>
      <c r="Y52" s="45"/>
      <c r="Z52" s="45"/>
      <c r="AA52" s="45"/>
      <c r="AB52" s="45"/>
      <c r="AC52" s="45"/>
      <c r="AL52" s="44"/>
      <c r="AM52" s="44"/>
    </row>
    <row r="53" spans="2:45" ht="12.75" customHeight="1">
      <c r="B53" s="395" t="s">
        <v>2</v>
      </c>
      <c r="C53" s="396"/>
      <c r="D53" s="396"/>
      <c r="E53" s="396"/>
      <c r="F53" s="396"/>
      <c r="G53" s="396"/>
      <c r="H53" s="396"/>
      <c r="I53" s="396"/>
      <c r="J53" s="336" t="s">
        <v>10</v>
      </c>
      <c r="K53" s="336"/>
      <c r="L53" s="3" t="s">
        <v>3</v>
      </c>
      <c r="M53" s="336" t="s">
        <v>11</v>
      </c>
      <c r="N53" s="336"/>
      <c r="O53" s="398" t="s">
        <v>12</v>
      </c>
      <c r="P53" s="336"/>
      <c r="Q53" s="336"/>
      <c r="R53" s="336"/>
      <c r="S53" s="336"/>
      <c r="T53" s="336"/>
      <c r="U53" s="336" t="s">
        <v>13</v>
      </c>
      <c r="V53" s="336"/>
      <c r="W53" s="336"/>
      <c r="AD53" s="5"/>
      <c r="AE53" s="5"/>
      <c r="AF53" s="5"/>
      <c r="AG53" s="5"/>
      <c r="AH53" s="5"/>
      <c r="AI53" s="5"/>
      <c r="AJ53" s="5"/>
      <c r="AL53" s="337">
        <f ca="1">$AL$9</f>
        <v>30</v>
      </c>
      <c r="AM53" s="338"/>
      <c r="AN53" s="343" t="s">
        <v>4</v>
      </c>
      <c r="AO53" s="343"/>
      <c r="AP53" s="338">
        <v>2</v>
      </c>
      <c r="AQ53" s="338"/>
      <c r="AR53" s="343" t="s">
        <v>5</v>
      </c>
      <c r="AS53" s="352"/>
    </row>
    <row r="54" spans="2:45" ht="13.5" customHeight="1">
      <c r="B54" s="396"/>
      <c r="C54" s="396"/>
      <c r="D54" s="396"/>
      <c r="E54" s="396"/>
      <c r="F54" s="396"/>
      <c r="G54" s="396"/>
      <c r="H54" s="396"/>
      <c r="I54" s="396"/>
      <c r="J54" s="375">
        <f>$J$10</f>
        <v>0</v>
      </c>
      <c r="K54" s="355">
        <f>$K$10</f>
        <v>0</v>
      </c>
      <c r="L54" s="349">
        <f>$L$10</f>
        <v>0</v>
      </c>
      <c r="M54" s="358">
        <f>$M$10</f>
        <v>0</v>
      </c>
      <c r="N54" s="355">
        <f>$N$10</f>
        <v>0</v>
      </c>
      <c r="O54" s="358">
        <f>$O$10</f>
        <v>0</v>
      </c>
      <c r="P54" s="346">
        <f>$P$10</f>
        <v>0</v>
      </c>
      <c r="Q54" s="346">
        <f>$Q$10</f>
        <v>0</v>
      </c>
      <c r="R54" s="346">
        <f>$R$10</f>
        <v>0</v>
      </c>
      <c r="S54" s="346">
        <f>$S$10</f>
        <v>0</v>
      </c>
      <c r="T54" s="355">
        <f>$T$10</f>
        <v>0</v>
      </c>
      <c r="U54" s="358">
        <f>$U$10</f>
        <v>0</v>
      </c>
      <c r="V54" s="346">
        <f>$V$10</f>
        <v>0</v>
      </c>
      <c r="W54" s="355">
        <f>$W$10</f>
        <v>0</v>
      </c>
      <c r="AD54" s="5"/>
      <c r="AE54" s="5"/>
      <c r="AF54" s="5"/>
      <c r="AG54" s="5"/>
      <c r="AH54" s="5"/>
      <c r="AI54" s="5"/>
      <c r="AJ54" s="5"/>
      <c r="AL54" s="339"/>
      <c r="AM54" s="340"/>
      <c r="AN54" s="344"/>
      <c r="AO54" s="344"/>
      <c r="AP54" s="340"/>
      <c r="AQ54" s="340"/>
      <c r="AR54" s="344"/>
      <c r="AS54" s="353"/>
    </row>
    <row r="55" spans="2:45" ht="9" customHeight="1">
      <c r="B55" s="396"/>
      <c r="C55" s="396"/>
      <c r="D55" s="396"/>
      <c r="E55" s="396"/>
      <c r="F55" s="396"/>
      <c r="G55" s="396"/>
      <c r="H55" s="396"/>
      <c r="I55" s="396"/>
      <c r="J55" s="376"/>
      <c r="K55" s="356"/>
      <c r="L55" s="350"/>
      <c r="M55" s="359"/>
      <c r="N55" s="356"/>
      <c r="O55" s="359"/>
      <c r="P55" s="347"/>
      <c r="Q55" s="347"/>
      <c r="R55" s="347"/>
      <c r="S55" s="347"/>
      <c r="T55" s="356"/>
      <c r="U55" s="359"/>
      <c r="V55" s="347"/>
      <c r="W55" s="356"/>
      <c r="AD55" s="5"/>
      <c r="AE55" s="5"/>
      <c r="AF55" s="5"/>
      <c r="AG55" s="5"/>
      <c r="AH55" s="5"/>
      <c r="AI55" s="5"/>
      <c r="AJ55" s="5"/>
      <c r="AL55" s="341"/>
      <c r="AM55" s="342"/>
      <c r="AN55" s="345"/>
      <c r="AO55" s="345"/>
      <c r="AP55" s="342"/>
      <c r="AQ55" s="342"/>
      <c r="AR55" s="345"/>
      <c r="AS55" s="354"/>
    </row>
    <row r="56" spans="2:45" ht="6" customHeight="1">
      <c r="B56" s="397"/>
      <c r="C56" s="397"/>
      <c r="D56" s="397"/>
      <c r="E56" s="397"/>
      <c r="F56" s="397"/>
      <c r="G56" s="397"/>
      <c r="H56" s="397"/>
      <c r="I56" s="397"/>
      <c r="J56" s="376"/>
      <c r="K56" s="357"/>
      <c r="L56" s="351"/>
      <c r="M56" s="360"/>
      <c r="N56" s="357"/>
      <c r="O56" s="360"/>
      <c r="P56" s="348"/>
      <c r="Q56" s="348"/>
      <c r="R56" s="348"/>
      <c r="S56" s="348"/>
      <c r="T56" s="357"/>
      <c r="U56" s="360"/>
      <c r="V56" s="348"/>
      <c r="W56" s="357"/>
    </row>
    <row r="57" spans="2:45" ht="15" customHeight="1">
      <c r="B57" s="361" t="s">
        <v>51</v>
      </c>
      <c r="C57" s="362"/>
      <c r="D57" s="362"/>
      <c r="E57" s="362"/>
      <c r="F57" s="362"/>
      <c r="G57" s="362"/>
      <c r="H57" s="362"/>
      <c r="I57" s="363"/>
      <c r="J57" s="361" t="s">
        <v>6</v>
      </c>
      <c r="K57" s="362"/>
      <c r="L57" s="362"/>
      <c r="M57" s="362"/>
      <c r="N57" s="422"/>
      <c r="O57" s="370" t="s">
        <v>52</v>
      </c>
      <c r="P57" s="362"/>
      <c r="Q57" s="362"/>
      <c r="R57" s="362"/>
      <c r="S57" s="362"/>
      <c r="T57" s="362"/>
      <c r="U57" s="363"/>
      <c r="V57" s="12" t="s">
        <v>53</v>
      </c>
      <c r="W57" s="25"/>
      <c r="X57" s="25"/>
      <c r="Y57" s="373" t="s">
        <v>54</v>
      </c>
      <c r="Z57" s="373"/>
      <c r="AA57" s="373"/>
      <c r="AB57" s="373"/>
      <c r="AC57" s="373"/>
      <c r="AD57" s="373"/>
      <c r="AE57" s="373"/>
      <c r="AF57" s="373"/>
      <c r="AG57" s="373"/>
      <c r="AH57" s="373"/>
      <c r="AI57" s="25"/>
      <c r="AJ57" s="25"/>
      <c r="AK57" s="26"/>
      <c r="AL57" s="374" t="s">
        <v>55</v>
      </c>
      <c r="AM57" s="374"/>
      <c r="AN57" s="495" t="s">
        <v>59</v>
      </c>
      <c r="AO57" s="495"/>
      <c r="AP57" s="495"/>
      <c r="AQ57" s="495"/>
      <c r="AR57" s="495"/>
      <c r="AS57" s="496"/>
    </row>
    <row r="58" spans="2:45" ht="13.5" customHeight="1">
      <c r="B58" s="364"/>
      <c r="C58" s="365"/>
      <c r="D58" s="365"/>
      <c r="E58" s="365"/>
      <c r="F58" s="365"/>
      <c r="G58" s="365"/>
      <c r="H58" s="365"/>
      <c r="I58" s="366"/>
      <c r="J58" s="364"/>
      <c r="K58" s="365"/>
      <c r="L58" s="365"/>
      <c r="M58" s="365"/>
      <c r="N58" s="423"/>
      <c r="O58" s="371"/>
      <c r="P58" s="365"/>
      <c r="Q58" s="365"/>
      <c r="R58" s="365"/>
      <c r="S58" s="365"/>
      <c r="T58" s="365"/>
      <c r="U58" s="366"/>
      <c r="V58" s="377" t="s">
        <v>7</v>
      </c>
      <c r="W58" s="453"/>
      <c r="X58" s="453"/>
      <c r="Y58" s="454"/>
      <c r="Z58" s="383" t="s">
        <v>16</v>
      </c>
      <c r="AA58" s="384"/>
      <c r="AB58" s="384"/>
      <c r="AC58" s="385"/>
      <c r="AD58" s="444" t="s">
        <v>17</v>
      </c>
      <c r="AE58" s="445"/>
      <c r="AF58" s="445"/>
      <c r="AG58" s="446"/>
      <c r="AH58" s="553" t="s">
        <v>83</v>
      </c>
      <c r="AI58" s="343"/>
      <c r="AJ58" s="343"/>
      <c r="AK58" s="352"/>
      <c r="AL58" s="436" t="s">
        <v>18</v>
      </c>
      <c r="AM58" s="437"/>
      <c r="AN58" s="330" t="s">
        <v>19</v>
      </c>
      <c r="AO58" s="331"/>
      <c r="AP58" s="331"/>
      <c r="AQ58" s="331"/>
      <c r="AR58" s="332"/>
      <c r="AS58" s="333"/>
    </row>
    <row r="59" spans="2:45" ht="13.5" customHeight="1">
      <c r="B59" s="548"/>
      <c r="C59" s="549"/>
      <c r="D59" s="549"/>
      <c r="E59" s="549"/>
      <c r="F59" s="549"/>
      <c r="G59" s="549"/>
      <c r="H59" s="549"/>
      <c r="I59" s="550"/>
      <c r="J59" s="548"/>
      <c r="K59" s="549"/>
      <c r="L59" s="549"/>
      <c r="M59" s="549"/>
      <c r="N59" s="551"/>
      <c r="O59" s="552"/>
      <c r="P59" s="549"/>
      <c r="Q59" s="549"/>
      <c r="R59" s="549"/>
      <c r="S59" s="549"/>
      <c r="T59" s="549"/>
      <c r="U59" s="550"/>
      <c r="V59" s="455"/>
      <c r="W59" s="456"/>
      <c r="X59" s="456"/>
      <c r="Y59" s="457"/>
      <c r="Z59" s="386"/>
      <c r="AA59" s="387"/>
      <c r="AB59" s="387"/>
      <c r="AC59" s="388"/>
      <c r="AD59" s="447"/>
      <c r="AE59" s="448"/>
      <c r="AF59" s="448"/>
      <c r="AG59" s="449"/>
      <c r="AH59" s="554"/>
      <c r="AI59" s="345"/>
      <c r="AJ59" s="345"/>
      <c r="AK59" s="354"/>
      <c r="AL59" s="438"/>
      <c r="AM59" s="439"/>
      <c r="AN59" s="334"/>
      <c r="AO59" s="334"/>
      <c r="AP59" s="334"/>
      <c r="AQ59" s="334"/>
      <c r="AR59" s="334"/>
      <c r="AS59" s="335"/>
    </row>
    <row r="60" spans="2:45" ht="18" customHeight="1">
      <c r="B60" s="541">
        <f>'報告書（事業主控）'!B60</f>
        <v>0</v>
      </c>
      <c r="C60" s="542"/>
      <c r="D60" s="542"/>
      <c r="E60" s="542"/>
      <c r="F60" s="542"/>
      <c r="G60" s="542"/>
      <c r="H60" s="542"/>
      <c r="I60" s="543"/>
      <c r="J60" s="541">
        <f>'報告書（事業主控）'!J60</f>
        <v>0</v>
      </c>
      <c r="K60" s="542"/>
      <c r="L60" s="542"/>
      <c r="M60" s="542"/>
      <c r="N60" s="544"/>
      <c r="O60" s="64">
        <f>'報告書（事業主控）'!O60</f>
        <v>0</v>
      </c>
      <c r="P60" s="15" t="s">
        <v>45</v>
      </c>
      <c r="Q60" s="64">
        <f>'報告書（事業主控）'!Q60</f>
        <v>0</v>
      </c>
      <c r="R60" s="15" t="s">
        <v>46</v>
      </c>
      <c r="S60" s="64">
        <f>'報告書（事業主控）'!S60</f>
        <v>0</v>
      </c>
      <c r="T60" s="294" t="s">
        <v>47</v>
      </c>
      <c r="U60" s="294"/>
      <c r="V60" s="531">
        <f>'報告書（事業主控）'!V60</f>
        <v>0</v>
      </c>
      <c r="W60" s="532"/>
      <c r="X60" s="532"/>
      <c r="Y60" s="61" t="s">
        <v>8</v>
      </c>
      <c r="Z60" s="49"/>
      <c r="AA60" s="69"/>
      <c r="AB60" s="69"/>
      <c r="AC60" s="61" t="s">
        <v>8</v>
      </c>
      <c r="AD60" s="49"/>
      <c r="AE60" s="69"/>
      <c r="AF60" s="69"/>
      <c r="AG60" s="66" t="s">
        <v>8</v>
      </c>
      <c r="AH60" s="545">
        <f>'報告書（事業主控）'!AH60</f>
        <v>0</v>
      </c>
      <c r="AI60" s="546"/>
      <c r="AJ60" s="546"/>
      <c r="AK60" s="547"/>
      <c r="AL60" s="49"/>
      <c r="AM60" s="50"/>
      <c r="AN60" s="507">
        <f>'報告書（事業主控）'!AN60</f>
        <v>0</v>
      </c>
      <c r="AO60" s="508"/>
      <c r="AP60" s="508"/>
      <c r="AQ60" s="508"/>
      <c r="AR60" s="508"/>
      <c r="AS60" s="66" t="s">
        <v>8</v>
      </c>
    </row>
    <row r="61" spans="2:45" ht="18" customHeight="1">
      <c r="B61" s="526"/>
      <c r="C61" s="527"/>
      <c r="D61" s="527"/>
      <c r="E61" s="527"/>
      <c r="F61" s="527"/>
      <c r="G61" s="527"/>
      <c r="H61" s="527"/>
      <c r="I61" s="528"/>
      <c r="J61" s="526"/>
      <c r="K61" s="527"/>
      <c r="L61" s="527"/>
      <c r="M61" s="527"/>
      <c r="N61" s="530"/>
      <c r="O61" s="71">
        <f>'報告書（事業主控）'!O61</f>
        <v>0</v>
      </c>
      <c r="P61" s="72" t="s">
        <v>45</v>
      </c>
      <c r="Q61" s="71">
        <f>'報告書（事業主控）'!Q61</f>
        <v>0</v>
      </c>
      <c r="R61" s="72" t="s">
        <v>46</v>
      </c>
      <c r="S61" s="71">
        <f>'報告書（事業主控）'!S61</f>
        <v>0</v>
      </c>
      <c r="T61" s="319" t="s">
        <v>48</v>
      </c>
      <c r="U61" s="319"/>
      <c r="V61" s="504">
        <f>'報告書（事業主控）'!V61</f>
        <v>0</v>
      </c>
      <c r="W61" s="505"/>
      <c r="X61" s="505"/>
      <c r="Y61" s="505"/>
      <c r="Z61" s="504">
        <f>'報告書（事業主控）'!Z61</f>
        <v>0</v>
      </c>
      <c r="AA61" s="505"/>
      <c r="AB61" s="505"/>
      <c r="AC61" s="505"/>
      <c r="AD61" s="504">
        <f>'報告書（事業主控）'!AD61</f>
        <v>0</v>
      </c>
      <c r="AE61" s="505"/>
      <c r="AF61" s="505"/>
      <c r="AG61" s="506"/>
      <c r="AH61" s="511">
        <f>'報告書（事業主控）'!AH61</f>
        <v>0</v>
      </c>
      <c r="AI61" s="512"/>
      <c r="AJ61" s="512"/>
      <c r="AK61" s="513"/>
      <c r="AL61" s="278">
        <f>'報告書（事業主控）'!AL61</f>
        <v>0</v>
      </c>
      <c r="AM61" s="510"/>
      <c r="AN61" s="504">
        <f>'報告書（事業主控）'!AN61</f>
        <v>0</v>
      </c>
      <c r="AO61" s="505"/>
      <c r="AP61" s="505"/>
      <c r="AQ61" s="505"/>
      <c r="AR61" s="505"/>
      <c r="AS61" s="54"/>
    </row>
    <row r="62" spans="2:45" ht="18" customHeight="1">
      <c r="B62" s="523">
        <f>'報告書（事業主控）'!B62</f>
        <v>0</v>
      </c>
      <c r="C62" s="524"/>
      <c r="D62" s="524"/>
      <c r="E62" s="524"/>
      <c r="F62" s="524"/>
      <c r="G62" s="524"/>
      <c r="H62" s="524"/>
      <c r="I62" s="525"/>
      <c r="J62" s="523">
        <f>'報告書（事業主控）'!J62</f>
        <v>0</v>
      </c>
      <c r="K62" s="524"/>
      <c r="L62" s="524"/>
      <c r="M62" s="524"/>
      <c r="N62" s="529"/>
      <c r="O62" s="67">
        <f>'報告書（事業主控）'!O62</f>
        <v>0</v>
      </c>
      <c r="P62" s="5" t="s">
        <v>45</v>
      </c>
      <c r="Q62" s="67">
        <f>'報告書（事業主控）'!Q62</f>
        <v>0</v>
      </c>
      <c r="R62" s="5" t="s">
        <v>46</v>
      </c>
      <c r="S62" s="67">
        <f>'報告書（事業主控）'!S62</f>
        <v>0</v>
      </c>
      <c r="T62" s="452" t="s">
        <v>47</v>
      </c>
      <c r="U62" s="452"/>
      <c r="V62" s="531">
        <f>'報告書（事業主控）'!V62</f>
        <v>0</v>
      </c>
      <c r="W62" s="532"/>
      <c r="X62" s="532"/>
      <c r="Y62" s="62"/>
      <c r="Z62" s="49"/>
      <c r="AA62" s="69"/>
      <c r="AB62" s="69"/>
      <c r="AC62" s="62"/>
      <c r="AD62" s="49"/>
      <c r="AE62" s="69"/>
      <c r="AF62" s="69"/>
      <c r="AG62" s="62"/>
      <c r="AH62" s="507">
        <f>'報告書（事業主控）'!AH62</f>
        <v>0</v>
      </c>
      <c r="AI62" s="508"/>
      <c r="AJ62" s="508"/>
      <c r="AK62" s="509"/>
      <c r="AL62" s="49"/>
      <c r="AM62" s="50"/>
      <c r="AN62" s="507">
        <f>'報告書（事業主控）'!AN62</f>
        <v>0</v>
      </c>
      <c r="AO62" s="508"/>
      <c r="AP62" s="508"/>
      <c r="AQ62" s="508"/>
      <c r="AR62" s="508"/>
      <c r="AS62" s="70"/>
    </row>
    <row r="63" spans="2:45" ht="18" customHeight="1">
      <c r="B63" s="526"/>
      <c r="C63" s="527"/>
      <c r="D63" s="527"/>
      <c r="E63" s="527"/>
      <c r="F63" s="527"/>
      <c r="G63" s="527"/>
      <c r="H63" s="527"/>
      <c r="I63" s="528"/>
      <c r="J63" s="526"/>
      <c r="K63" s="527"/>
      <c r="L63" s="527"/>
      <c r="M63" s="527"/>
      <c r="N63" s="530"/>
      <c r="O63" s="71">
        <f>'報告書（事業主控）'!O63</f>
        <v>0</v>
      </c>
      <c r="P63" s="72" t="s">
        <v>45</v>
      </c>
      <c r="Q63" s="71">
        <f>'報告書（事業主控）'!Q63</f>
        <v>0</v>
      </c>
      <c r="R63" s="72" t="s">
        <v>46</v>
      </c>
      <c r="S63" s="71">
        <f>'報告書（事業主控）'!S63</f>
        <v>0</v>
      </c>
      <c r="T63" s="319" t="s">
        <v>48</v>
      </c>
      <c r="U63" s="319"/>
      <c r="V63" s="511">
        <f>'報告書（事業主控）'!V63</f>
        <v>0</v>
      </c>
      <c r="W63" s="512"/>
      <c r="X63" s="512"/>
      <c r="Y63" s="512"/>
      <c r="Z63" s="511">
        <f>'報告書（事業主控）'!Z63</f>
        <v>0</v>
      </c>
      <c r="AA63" s="512"/>
      <c r="AB63" s="512"/>
      <c r="AC63" s="512"/>
      <c r="AD63" s="511">
        <f>'報告書（事業主控）'!AD63</f>
        <v>0</v>
      </c>
      <c r="AE63" s="512"/>
      <c r="AF63" s="512"/>
      <c r="AG63" s="512"/>
      <c r="AH63" s="511">
        <f>'報告書（事業主控）'!AH63</f>
        <v>0</v>
      </c>
      <c r="AI63" s="512"/>
      <c r="AJ63" s="512"/>
      <c r="AK63" s="513"/>
      <c r="AL63" s="278">
        <f>'報告書（事業主控）'!AL63</f>
        <v>0</v>
      </c>
      <c r="AM63" s="510"/>
      <c r="AN63" s="504">
        <f>'報告書（事業主控）'!AN63</f>
        <v>0</v>
      </c>
      <c r="AO63" s="505"/>
      <c r="AP63" s="505"/>
      <c r="AQ63" s="505"/>
      <c r="AR63" s="505"/>
      <c r="AS63" s="54"/>
    </row>
    <row r="64" spans="2:45" ht="18" customHeight="1">
      <c r="B64" s="523">
        <f>'報告書（事業主控）'!B64</f>
        <v>0</v>
      </c>
      <c r="C64" s="524"/>
      <c r="D64" s="524"/>
      <c r="E64" s="524"/>
      <c r="F64" s="524"/>
      <c r="G64" s="524"/>
      <c r="H64" s="524"/>
      <c r="I64" s="525"/>
      <c r="J64" s="523">
        <f>'報告書（事業主控）'!J64</f>
        <v>0</v>
      </c>
      <c r="K64" s="524"/>
      <c r="L64" s="524"/>
      <c r="M64" s="524"/>
      <c r="N64" s="529"/>
      <c r="O64" s="67">
        <f>'報告書（事業主控）'!O64</f>
        <v>0</v>
      </c>
      <c r="P64" s="5" t="s">
        <v>45</v>
      </c>
      <c r="Q64" s="67">
        <f>'報告書（事業主控）'!Q64</f>
        <v>0</v>
      </c>
      <c r="R64" s="5" t="s">
        <v>46</v>
      </c>
      <c r="S64" s="67">
        <f>'報告書（事業主控）'!S64</f>
        <v>0</v>
      </c>
      <c r="T64" s="452" t="s">
        <v>47</v>
      </c>
      <c r="U64" s="452"/>
      <c r="V64" s="531">
        <f>'報告書（事業主控）'!V64</f>
        <v>0</v>
      </c>
      <c r="W64" s="532"/>
      <c r="X64" s="532"/>
      <c r="Y64" s="62"/>
      <c r="Z64" s="49"/>
      <c r="AA64" s="69"/>
      <c r="AB64" s="69"/>
      <c r="AC64" s="62"/>
      <c r="AD64" s="49"/>
      <c r="AE64" s="69"/>
      <c r="AF64" s="69"/>
      <c r="AG64" s="62"/>
      <c r="AH64" s="507">
        <f>'報告書（事業主控）'!AH64</f>
        <v>0</v>
      </c>
      <c r="AI64" s="508"/>
      <c r="AJ64" s="508"/>
      <c r="AK64" s="509"/>
      <c r="AL64" s="49"/>
      <c r="AM64" s="50"/>
      <c r="AN64" s="507">
        <f>'報告書（事業主控）'!AN64</f>
        <v>0</v>
      </c>
      <c r="AO64" s="508"/>
      <c r="AP64" s="508"/>
      <c r="AQ64" s="508"/>
      <c r="AR64" s="508"/>
      <c r="AS64" s="70"/>
    </row>
    <row r="65" spans="2:45" ht="18" customHeight="1">
      <c r="B65" s="526"/>
      <c r="C65" s="527"/>
      <c r="D65" s="527"/>
      <c r="E65" s="527"/>
      <c r="F65" s="527"/>
      <c r="G65" s="527"/>
      <c r="H65" s="527"/>
      <c r="I65" s="528"/>
      <c r="J65" s="526"/>
      <c r="K65" s="527"/>
      <c r="L65" s="527"/>
      <c r="M65" s="527"/>
      <c r="N65" s="530"/>
      <c r="O65" s="71">
        <f>'報告書（事業主控）'!O65</f>
        <v>0</v>
      </c>
      <c r="P65" s="72" t="s">
        <v>45</v>
      </c>
      <c r="Q65" s="71">
        <f>'報告書（事業主控）'!Q65</f>
        <v>0</v>
      </c>
      <c r="R65" s="72" t="s">
        <v>46</v>
      </c>
      <c r="S65" s="71">
        <f>'報告書（事業主控）'!S65</f>
        <v>0</v>
      </c>
      <c r="T65" s="319" t="s">
        <v>48</v>
      </c>
      <c r="U65" s="319"/>
      <c r="V65" s="511">
        <f>'報告書（事業主控）'!V65</f>
        <v>0</v>
      </c>
      <c r="W65" s="512"/>
      <c r="X65" s="512"/>
      <c r="Y65" s="512"/>
      <c r="Z65" s="511">
        <f>'報告書（事業主控）'!Z65</f>
        <v>0</v>
      </c>
      <c r="AA65" s="512"/>
      <c r="AB65" s="512"/>
      <c r="AC65" s="512"/>
      <c r="AD65" s="511">
        <f>'報告書（事業主控）'!AD65</f>
        <v>0</v>
      </c>
      <c r="AE65" s="512"/>
      <c r="AF65" s="512"/>
      <c r="AG65" s="512"/>
      <c r="AH65" s="511">
        <f>'報告書（事業主控）'!AH65</f>
        <v>0</v>
      </c>
      <c r="AI65" s="512"/>
      <c r="AJ65" s="512"/>
      <c r="AK65" s="513"/>
      <c r="AL65" s="278">
        <f>'報告書（事業主控）'!AL65</f>
        <v>0</v>
      </c>
      <c r="AM65" s="510"/>
      <c r="AN65" s="504">
        <f>'報告書（事業主控）'!AN65</f>
        <v>0</v>
      </c>
      <c r="AO65" s="505"/>
      <c r="AP65" s="505"/>
      <c r="AQ65" s="505"/>
      <c r="AR65" s="505"/>
      <c r="AS65" s="54"/>
    </row>
    <row r="66" spans="2:45" ht="18" customHeight="1">
      <c r="B66" s="523">
        <f>'報告書（事業主控）'!B66</f>
        <v>0</v>
      </c>
      <c r="C66" s="524"/>
      <c r="D66" s="524"/>
      <c r="E66" s="524"/>
      <c r="F66" s="524"/>
      <c r="G66" s="524"/>
      <c r="H66" s="524"/>
      <c r="I66" s="525"/>
      <c r="J66" s="523">
        <f>'報告書（事業主控）'!J66</f>
        <v>0</v>
      </c>
      <c r="K66" s="524"/>
      <c r="L66" s="524"/>
      <c r="M66" s="524"/>
      <c r="N66" s="529"/>
      <c r="O66" s="67">
        <f>'報告書（事業主控）'!O66</f>
        <v>0</v>
      </c>
      <c r="P66" s="5" t="s">
        <v>45</v>
      </c>
      <c r="Q66" s="67">
        <f>'報告書（事業主控）'!Q66</f>
        <v>0</v>
      </c>
      <c r="R66" s="5" t="s">
        <v>46</v>
      </c>
      <c r="S66" s="67">
        <f>'報告書（事業主控）'!S66</f>
        <v>0</v>
      </c>
      <c r="T66" s="452" t="s">
        <v>47</v>
      </c>
      <c r="U66" s="452"/>
      <c r="V66" s="531">
        <f>'報告書（事業主控）'!V66</f>
        <v>0</v>
      </c>
      <c r="W66" s="532"/>
      <c r="X66" s="532"/>
      <c r="Y66" s="62"/>
      <c r="Z66" s="49"/>
      <c r="AA66" s="69"/>
      <c r="AB66" s="69"/>
      <c r="AC66" s="62"/>
      <c r="AD66" s="49"/>
      <c r="AE66" s="69"/>
      <c r="AF66" s="69"/>
      <c r="AG66" s="62"/>
      <c r="AH66" s="507">
        <f>'報告書（事業主控）'!AH66</f>
        <v>0</v>
      </c>
      <c r="AI66" s="508"/>
      <c r="AJ66" s="508"/>
      <c r="AK66" s="509"/>
      <c r="AL66" s="49"/>
      <c r="AM66" s="50"/>
      <c r="AN66" s="507">
        <f>'報告書（事業主控）'!AN66</f>
        <v>0</v>
      </c>
      <c r="AO66" s="508"/>
      <c r="AP66" s="508"/>
      <c r="AQ66" s="508"/>
      <c r="AR66" s="508"/>
      <c r="AS66" s="70"/>
    </row>
    <row r="67" spans="2:45" ht="18" customHeight="1">
      <c r="B67" s="526"/>
      <c r="C67" s="527"/>
      <c r="D67" s="527"/>
      <c r="E67" s="527"/>
      <c r="F67" s="527"/>
      <c r="G67" s="527"/>
      <c r="H67" s="527"/>
      <c r="I67" s="528"/>
      <c r="J67" s="526"/>
      <c r="K67" s="527"/>
      <c r="L67" s="527"/>
      <c r="M67" s="527"/>
      <c r="N67" s="530"/>
      <c r="O67" s="71">
        <f>'報告書（事業主控）'!O67</f>
        <v>0</v>
      </c>
      <c r="P67" s="72" t="s">
        <v>45</v>
      </c>
      <c r="Q67" s="71">
        <f>'報告書（事業主控）'!Q67</f>
        <v>0</v>
      </c>
      <c r="R67" s="72" t="s">
        <v>46</v>
      </c>
      <c r="S67" s="71">
        <f>'報告書（事業主控）'!S67</f>
        <v>0</v>
      </c>
      <c r="T67" s="319" t="s">
        <v>48</v>
      </c>
      <c r="U67" s="319"/>
      <c r="V67" s="511">
        <f>'報告書（事業主控）'!V67</f>
        <v>0</v>
      </c>
      <c r="W67" s="512"/>
      <c r="X67" s="512"/>
      <c r="Y67" s="512"/>
      <c r="Z67" s="511">
        <f>'報告書（事業主控）'!Z67</f>
        <v>0</v>
      </c>
      <c r="AA67" s="512"/>
      <c r="AB67" s="512"/>
      <c r="AC67" s="512"/>
      <c r="AD67" s="511">
        <f>'報告書（事業主控）'!AD67</f>
        <v>0</v>
      </c>
      <c r="AE67" s="512"/>
      <c r="AF67" s="512"/>
      <c r="AG67" s="512"/>
      <c r="AH67" s="511">
        <f>'報告書（事業主控）'!AH67</f>
        <v>0</v>
      </c>
      <c r="AI67" s="512"/>
      <c r="AJ67" s="512"/>
      <c r="AK67" s="513"/>
      <c r="AL67" s="278">
        <f>'報告書（事業主控）'!AL67</f>
        <v>0</v>
      </c>
      <c r="AM67" s="510"/>
      <c r="AN67" s="504">
        <f>'報告書（事業主控）'!AN67</f>
        <v>0</v>
      </c>
      <c r="AO67" s="505"/>
      <c r="AP67" s="505"/>
      <c r="AQ67" s="505"/>
      <c r="AR67" s="505"/>
      <c r="AS67" s="54"/>
    </row>
    <row r="68" spans="2:45" ht="18" customHeight="1">
      <c r="B68" s="523">
        <f>'報告書（事業主控）'!B68</f>
        <v>0</v>
      </c>
      <c r="C68" s="524"/>
      <c r="D68" s="524"/>
      <c r="E68" s="524"/>
      <c r="F68" s="524"/>
      <c r="G68" s="524"/>
      <c r="H68" s="524"/>
      <c r="I68" s="525"/>
      <c r="J68" s="523">
        <f>'報告書（事業主控）'!J68</f>
        <v>0</v>
      </c>
      <c r="K68" s="524"/>
      <c r="L68" s="524"/>
      <c r="M68" s="524"/>
      <c r="N68" s="529"/>
      <c r="O68" s="67">
        <f>'報告書（事業主控）'!O68</f>
        <v>0</v>
      </c>
      <c r="P68" s="5" t="s">
        <v>45</v>
      </c>
      <c r="Q68" s="67">
        <f>'報告書（事業主控）'!Q68</f>
        <v>0</v>
      </c>
      <c r="R68" s="5" t="s">
        <v>46</v>
      </c>
      <c r="S68" s="67">
        <f>'報告書（事業主控）'!S68</f>
        <v>0</v>
      </c>
      <c r="T68" s="452" t="s">
        <v>47</v>
      </c>
      <c r="U68" s="452"/>
      <c r="V68" s="531">
        <f>'報告書（事業主控）'!V68</f>
        <v>0</v>
      </c>
      <c r="W68" s="532"/>
      <c r="X68" s="532"/>
      <c r="Y68" s="62"/>
      <c r="Z68" s="49"/>
      <c r="AA68" s="69"/>
      <c r="AB68" s="69"/>
      <c r="AC68" s="62"/>
      <c r="AD68" s="49"/>
      <c r="AE68" s="69"/>
      <c r="AF68" s="69"/>
      <c r="AG68" s="62"/>
      <c r="AH68" s="507">
        <f>'報告書（事業主控）'!AH68</f>
        <v>0</v>
      </c>
      <c r="AI68" s="508"/>
      <c r="AJ68" s="508"/>
      <c r="AK68" s="509"/>
      <c r="AL68" s="49"/>
      <c r="AM68" s="50"/>
      <c r="AN68" s="507">
        <f>'報告書（事業主控）'!AN68</f>
        <v>0</v>
      </c>
      <c r="AO68" s="508"/>
      <c r="AP68" s="508"/>
      <c r="AQ68" s="508"/>
      <c r="AR68" s="508"/>
      <c r="AS68" s="70"/>
    </row>
    <row r="69" spans="2:45" ht="18" customHeight="1">
      <c r="B69" s="526"/>
      <c r="C69" s="527"/>
      <c r="D69" s="527"/>
      <c r="E69" s="527"/>
      <c r="F69" s="527"/>
      <c r="G69" s="527"/>
      <c r="H69" s="527"/>
      <c r="I69" s="528"/>
      <c r="J69" s="526"/>
      <c r="K69" s="527"/>
      <c r="L69" s="527"/>
      <c r="M69" s="527"/>
      <c r="N69" s="530"/>
      <c r="O69" s="71">
        <f>'報告書（事業主控）'!O69</f>
        <v>0</v>
      </c>
      <c r="P69" s="72" t="s">
        <v>45</v>
      </c>
      <c r="Q69" s="71">
        <f>'報告書（事業主控）'!Q69</f>
        <v>0</v>
      </c>
      <c r="R69" s="72" t="s">
        <v>46</v>
      </c>
      <c r="S69" s="71">
        <f>'報告書（事業主控）'!S69</f>
        <v>0</v>
      </c>
      <c r="T69" s="319" t="s">
        <v>48</v>
      </c>
      <c r="U69" s="319"/>
      <c r="V69" s="511">
        <f>'報告書（事業主控）'!V69</f>
        <v>0</v>
      </c>
      <c r="W69" s="512"/>
      <c r="X69" s="512"/>
      <c r="Y69" s="512"/>
      <c r="Z69" s="511">
        <f>'報告書（事業主控）'!Z69</f>
        <v>0</v>
      </c>
      <c r="AA69" s="512"/>
      <c r="AB69" s="512"/>
      <c r="AC69" s="512"/>
      <c r="AD69" s="511">
        <f>'報告書（事業主控）'!AD69</f>
        <v>0</v>
      </c>
      <c r="AE69" s="512"/>
      <c r="AF69" s="512"/>
      <c r="AG69" s="512"/>
      <c r="AH69" s="511">
        <f>'報告書（事業主控）'!AH69</f>
        <v>0</v>
      </c>
      <c r="AI69" s="512"/>
      <c r="AJ69" s="512"/>
      <c r="AK69" s="513"/>
      <c r="AL69" s="278">
        <f>'報告書（事業主控）'!AL69</f>
        <v>0</v>
      </c>
      <c r="AM69" s="510"/>
      <c r="AN69" s="504">
        <f>'報告書（事業主控）'!AN69</f>
        <v>0</v>
      </c>
      <c r="AO69" s="505"/>
      <c r="AP69" s="505"/>
      <c r="AQ69" s="505"/>
      <c r="AR69" s="505"/>
      <c r="AS69" s="54"/>
    </row>
    <row r="70" spans="2:45" ht="18" customHeight="1">
      <c r="B70" s="523">
        <f>'報告書（事業主控）'!B70</f>
        <v>0</v>
      </c>
      <c r="C70" s="524"/>
      <c r="D70" s="524"/>
      <c r="E70" s="524"/>
      <c r="F70" s="524"/>
      <c r="G70" s="524"/>
      <c r="H70" s="524"/>
      <c r="I70" s="525"/>
      <c r="J70" s="523">
        <f>'報告書（事業主控）'!J70</f>
        <v>0</v>
      </c>
      <c r="K70" s="524"/>
      <c r="L70" s="524"/>
      <c r="M70" s="524"/>
      <c r="N70" s="529"/>
      <c r="O70" s="67">
        <f>'報告書（事業主控）'!O70</f>
        <v>0</v>
      </c>
      <c r="P70" s="5" t="s">
        <v>45</v>
      </c>
      <c r="Q70" s="67">
        <f>'報告書（事業主控）'!Q70</f>
        <v>0</v>
      </c>
      <c r="R70" s="5" t="s">
        <v>46</v>
      </c>
      <c r="S70" s="67">
        <f>'報告書（事業主控）'!S70</f>
        <v>0</v>
      </c>
      <c r="T70" s="452" t="s">
        <v>47</v>
      </c>
      <c r="U70" s="452"/>
      <c r="V70" s="531">
        <f>'報告書（事業主控）'!V70</f>
        <v>0</v>
      </c>
      <c r="W70" s="532"/>
      <c r="X70" s="532"/>
      <c r="Y70" s="62"/>
      <c r="Z70" s="49"/>
      <c r="AA70" s="69"/>
      <c r="AB70" s="69"/>
      <c r="AC70" s="62"/>
      <c r="AD70" s="49"/>
      <c r="AE70" s="69"/>
      <c r="AF70" s="69"/>
      <c r="AG70" s="62"/>
      <c r="AH70" s="507">
        <f>'報告書（事業主控）'!AH70</f>
        <v>0</v>
      </c>
      <c r="AI70" s="508"/>
      <c r="AJ70" s="508"/>
      <c r="AK70" s="509"/>
      <c r="AL70" s="49"/>
      <c r="AM70" s="50"/>
      <c r="AN70" s="507">
        <f>'報告書（事業主控）'!AN70</f>
        <v>0</v>
      </c>
      <c r="AO70" s="508"/>
      <c r="AP70" s="508"/>
      <c r="AQ70" s="508"/>
      <c r="AR70" s="508"/>
      <c r="AS70" s="70"/>
    </row>
    <row r="71" spans="2:45" ht="18" customHeight="1">
      <c r="B71" s="526"/>
      <c r="C71" s="527"/>
      <c r="D71" s="527"/>
      <c r="E71" s="527"/>
      <c r="F71" s="527"/>
      <c r="G71" s="527"/>
      <c r="H71" s="527"/>
      <c r="I71" s="528"/>
      <c r="J71" s="526"/>
      <c r="K71" s="527"/>
      <c r="L71" s="527"/>
      <c r="M71" s="527"/>
      <c r="N71" s="530"/>
      <c r="O71" s="71">
        <f>'報告書（事業主控）'!O71</f>
        <v>0</v>
      </c>
      <c r="P71" s="72" t="s">
        <v>45</v>
      </c>
      <c r="Q71" s="71">
        <f>'報告書（事業主控）'!Q71</f>
        <v>0</v>
      </c>
      <c r="R71" s="72" t="s">
        <v>46</v>
      </c>
      <c r="S71" s="71">
        <f>'報告書（事業主控）'!S71</f>
        <v>0</v>
      </c>
      <c r="T71" s="319" t="s">
        <v>48</v>
      </c>
      <c r="U71" s="319"/>
      <c r="V71" s="511">
        <f>'報告書（事業主控）'!V71</f>
        <v>0</v>
      </c>
      <c r="W71" s="512"/>
      <c r="X71" s="512"/>
      <c r="Y71" s="512"/>
      <c r="Z71" s="511">
        <f>'報告書（事業主控）'!Z71</f>
        <v>0</v>
      </c>
      <c r="AA71" s="512"/>
      <c r="AB71" s="512"/>
      <c r="AC71" s="512"/>
      <c r="AD71" s="511">
        <f>'報告書（事業主控）'!AD71</f>
        <v>0</v>
      </c>
      <c r="AE71" s="512"/>
      <c r="AF71" s="512"/>
      <c r="AG71" s="512"/>
      <c r="AH71" s="511">
        <f>'報告書（事業主控）'!AH71</f>
        <v>0</v>
      </c>
      <c r="AI71" s="512"/>
      <c r="AJ71" s="512"/>
      <c r="AK71" s="513"/>
      <c r="AL71" s="278">
        <f>'報告書（事業主控）'!AL71</f>
        <v>0</v>
      </c>
      <c r="AM71" s="510"/>
      <c r="AN71" s="504">
        <f>'報告書（事業主控）'!AN71</f>
        <v>0</v>
      </c>
      <c r="AO71" s="505"/>
      <c r="AP71" s="505"/>
      <c r="AQ71" s="505"/>
      <c r="AR71" s="505"/>
      <c r="AS71" s="54"/>
    </row>
    <row r="72" spans="2:45" ht="18" customHeight="1">
      <c r="B72" s="523">
        <f>'報告書（事業主控）'!B72</f>
        <v>0</v>
      </c>
      <c r="C72" s="524"/>
      <c r="D72" s="524"/>
      <c r="E72" s="524"/>
      <c r="F72" s="524"/>
      <c r="G72" s="524"/>
      <c r="H72" s="524"/>
      <c r="I72" s="525"/>
      <c r="J72" s="523">
        <f>'報告書（事業主控）'!J72</f>
        <v>0</v>
      </c>
      <c r="K72" s="524"/>
      <c r="L72" s="524"/>
      <c r="M72" s="524"/>
      <c r="N72" s="529"/>
      <c r="O72" s="67">
        <f>'報告書（事業主控）'!O72</f>
        <v>0</v>
      </c>
      <c r="P72" s="5" t="s">
        <v>45</v>
      </c>
      <c r="Q72" s="67">
        <f>'報告書（事業主控）'!Q72</f>
        <v>0</v>
      </c>
      <c r="R72" s="5" t="s">
        <v>46</v>
      </c>
      <c r="S72" s="67">
        <f>'報告書（事業主控）'!S72</f>
        <v>0</v>
      </c>
      <c r="T72" s="452" t="s">
        <v>47</v>
      </c>
      <c r="U72" s="452"/>
      <c r="V72" s="531">
        <f>'報告書（事業主控）'!V72</f>
        <v>0</v>
      </c>
      <c r="W72" s="532"/>
      <c r="X72" s="532"/>
      <c r="Y72" s="62"/>
      <c r="Z72" s="49"/>
      <c r="AA72" s="69"/>
      <c r="AB72" s="69"/>
      <c r="AC72" s="62"/>
      <c r="AD72" s="49"/>
      <c r="AE72" s="69"/>
      <c r="AF72" s="69"/>
      <c r="AG72" s="62"/>
      <c r="AH72" s="507">
        <f>'報告書（事業主控）'!AH72</f>
        <v>0</v>
      </c>
      <c r="AI72" s="508"/>
      <c r="AJ72" s="508"/>
      <c r="AK72" s="509"/>
      <c r="AL72" s="49"/>
      <c r="AM72" s="50"/>
      <c r="AN72" s="507">
        <f>'報告書（事業主控）'!AN72</f>
        <v>0</v>
      </c>
      <c r="AO72" s="508"/>
      <c r="AP72" s="508"/>
      <c r="AQ72" s="508"/>
      <c r="AR72" s="508"/>
      <c r="AS72" s="70"/>
    </row>
    <row r="73" spans="2:45" ht="18" customHeight="1">
      <c r="B73" s="526"/>
      <c r="C73" s="527"/>
      <c r="D73" s="527"/>
      <c r="E73" s="527"/>
      <c r="F73" s="527"/>
      <c r="G73" s="527"/>
      <c r="H73" s="527"/>
      <c r="I73" s="528"/>
      <c r="J73" s="526"/>
      <c r="K73" s="527"/>
      <c r="L73" s="527"/>
      <c r="M73" s="527"/>
      <c r="N73" s="530"/>
      <c r="O73" s="71">
        <f>'報告書（事業主控）'!O73</f>
        <v>0</v>
      </c>
      <c r="P73" s="72" t="s">
        <v>45</v>
      </c>
      <c r="Q73" s="71">
        <f>'報告書（事業主控）'!Q73</f>
        <v>0</v>
      </c>
      <c r="R73" s="72" t="s">
        <v>46</v>
      </c>
      <c r="S73" s="71">
        <f>'報告書（事業主控）'!S73</f>
        <v>0</v>
      </c>
      <c r="T73" s="319" t="s">
        <v>48</v>
      </c>
      <c r="U73" s="319"/>
      <c r="V73" s="511">
        <f>'報告書（事業主控）'!V73</f>
        <v>0</v>
      </c>
      <c r="W73" s="512"/>
      <c r="X73" s="512"/>
      <c r="Y73" s="512"/>
      <c r="Z73" s="511">
        <f>'報告書（事業主控）'!Z73</f>
        <v>0</v>
      </c>
      <c r="AA73" s="512"/>
      <c r="AB73" s="512"/>
      <c r="AC73" s="512"/>
      <c r="AD73" s="511">
        <f>'報告書（事業主控）'!AD73</f>
        <v>0</v>
      </c>
      <c r="AE73" s="512"/>
      <c r="AF73" s="512"/>
      <c r="AG73" s="512"/>
      <c r="AH73" s="511">
        <f>'報告書（事業主控）'!AH73</f>
        <v>0</v>
      </c>
      <c r="AI73" s="512"/>
      <c r="AJ73" s="512"/>
      <c r="AK73" s="513"/>
      <c r="AL73" s="278">
        <f>'報告書（事業主控）'!AL73</f>
        <v>0</v>
      </c>
      <c r="AM73" s="510"/>
      <c r="AN73" s="504">
        <f>'報告書（事業主控）'!AN73</f>
        <v>0</v>
      </c>
      <c r="AO73" s="505"/>
      <c r="AP73" s="505"/>
      <c r="AQ73" s="505"/>
      <c r="AR73" s="505"/>
      <c r="AS73" s="54"/>
    </row>
    <row r="74" spans="2:45" ht="18" customHeight="1">
      <c r="B74" s="523">
        <f>'報告書（事業主控）'!B74</f>
        <v>0</v>
      </c>
      <c r="C74" s="524"/>
      <c r="D74" s="524"/>
      <c r="E74" s="524"/>
      <c r="F74" s="524"/>
      <c r="G74" s="524"/>
      <c r="H74" s="524"/>
      <c r="I74" s="525"/>
      <c r="J74" s="523">
        <f>'報告書（事業主控）'!J74</f>
        <v>0</v>
      </c>
      <c r="K74" s="524"/>
      <c r="L74" s="524"/>
      <c r="M74" s="524"/>
      <c r="N74" s="529"/>
      <c r="O74" s="67">
        <f>'報告書（事業主控）'!O74</f>
        <v>0</v>
      </c>
      <c r="P74" s="5" t="s">
        <v>45</v>
      </c>
      <c r="Q74" s="67">
        <f>'報告書（事業主控）'!Q74</f>
        <v>0</v>
      </c>
      <c r="R74" s="5" t="s">
        <v>46</v>
      </c>
      <c r="S74" s="67">
        <f>'報告書（事業主控）'!S74</f>
        <v>0</v>
      </c>
      <c r="T74" s="452" t="s">
        <v>47</v>
      </c>
      <c r="U74" s="452"/>
      <c r="V74" s="531">
        <f>'報告書（事業主控）'!V74</f>
        <v>0</v>
      </c>
      <c r="W74" s="532"/>
      <c r="X74" s="532"/>
      <c r="Y74" s="62"/>
      <c r="Z74" s="49"/>
      <c r="AA74" s="69"/>
      <c r="AB74" s="69"/>
      <c r="AC74" s="62"/>
      <c r="AD74" s="49"/>
      <c r="AE74" s="69"/>
      <c r="AF74" s="69"/>
      <c r="AG74" s="62"/>
      <c r="AH74" s="507">
        <f>'報告書（事業主控）'!AH74</f>
        <v>0</v>
      </c>
      <c r="AI74" s="508"/>
      <c r="AJ74" s="508"/>
      <c r="AK74" s="509"/>
      <c r="AL74" s="49"/>
      <c r="AM74" s="50"/>
      <c r="AN74" s="507">
        <f>'報告書（事業主控）'!AN74</f>
        <v>0</v>
      </c>
      <c r="AO74" s="508"/>
      <c r="AP74" s="508"/>
      <c r="AQ74" s="508"/>
      <c r="AR74" s="508"/>
      <c r="AS74" s="70"/>
    </row>
    <row r="75" spans="2:45" ht="18" customHeight="1">
      <c r="B75" s="526"/>
      <c r="C75" s="527"/>
      <c r="D75" s="527"/>
      <c r="E75" s="527"/>
      <c r="F75" s="527"/>
      <c r="G75" s="527"/>
      <c r="H75" s="527"/>
      <c r="I75" s="528"/>
      <c r="J75" s="526"/>
      <c r="K75" s="527"/>
      <c r="L75" s="527"/>
      <c r="M75" s="527"/>
      <c r="N75" s="530"/>
      <c r="O75" s="71">
        <f>'報告書（事業主控）'!O75</f>
        <v>0</v>
      </c>
      <c r="P75" s="72" t="s">
        <v>45</v>
      </c>
      <c r="Q75" s="71">
        <f>'報告書（事業主控）'!Q75</f>
        <v>0</v>
      </c>
      <c r="R75" s="72" t="s">
        <v>46</v>
      </c>
      <c r="S75" s="71">
        <f>'報告書（事業主控）'!S75</f>
        <v>0</v>
      </c>
      <c r="T75" s="319" t="s">
        <v>48</v>
      </c>
      <c r="U75" s="319"/>
      <c r="V75" s="511">
        <f>'報告書（事業主控）'!V75</f>
        <v>0</v>
      </c>
      <c r="W75" s="512"/>
      <c r="X75" s="512"/>
      <c r="Y75" s="512"/>
      <c r="Z75" s="511">
        <f>'報告書（事業主控）'!Z75</f>
        <v>0</v>
      </c>
      <c r="AA75" s="512"/>
      <c r="AB75" s="512"/>
      <c r="AC75" s="512"/>
      <c r="AD75" s="511">
        <f>'報告書（事業主控）'!AD75</f>
        <v>0</v>
      </c>
      <c r="AE75" s="512"/>
      <c r="AF75" s="512"/>
      <c r="AG75" s="512"/>
      <c r="AH75" s="511">
        <f>'報告書（事業主控）'!AH75</f>
        <v>0</v>
      </c>
      <c r="AI75" s="512"/>
      <c r="AJ75" s="512"/>
      <c r="AK75" s="513"/>
      <c r="AL75" s="278">
        <f>'報告書（事業主控）'!AL75</f>
        <v>0</v>
      </c>
      <c r="AM75" s="510"/>
      <c r="AN75" s="504">
        <f>'報告書（事業主控）'!AN75</f>
        <v>0</v>
      </c>
      <c r="AO75" s="505"/>
      <c r="AP75" s="505"/>
      <c r="AQ75" s="505"/>
      <c r="AR75" s="505"/>
      <c r="AS75" s="54"/>
    </row>
    <row r="76" spans="2:45" ht="18" customHeight="1">
      <c r="B76" s="523">
        <f>'報告書（事業主控）'!B76</f>
        <v>0</v>
      </c>
      <c r="C76" s="524"/>
      <c r="D76" s="524"/>
      <c r="E76" s="524"/>
      <c r="F76" s="524"/>
      <c r="G76" s="524"/>
      <c r="H76" s="524"/>
      <c r="I76" s="525"/>
      <c r="J76" s="523">
        <f>'報告書（事業主控）'!J76</f>
        <v>0</v>
      </c>
      <c r="K76" s="524"/>
      <c r="L76" s="524"/>
      <c r="M76" s="524"/>
      <c r="N76" s="529"/>
      <c r="O76" s="67">
        <f>'報告書（事業主控）'!O76</f>
        <v>0</v>
      </c>
      <c r="P76" s="5" t="s">
        <v>45</v>
      </c>
      <c r="Q76" s="67">
        <f>'報告書（事業主控）'!Q76</f>
        <v>0</v>
      </c>
      <c r="R76" s="5" t="s">
        <v>46</v>
      </c>
      <c r="S76" s="67">
        <f>'報告書（事業主控）'!S76</f>
        <v>0</v>
      </c>
      <c r="T76" s="452" t="s">
        <v>47</v>
      </c>
      <c r="U76" s="452"/>
      <c r="V76" s="531">
        <f>'報告書（事業主控）'!V76</f>
        <v>0</v>
      </c>
      <c r="W76" s="532"/>
      <c r="X76" s="532"/>
      <c r="Y76" s="62"/>
      <c r="Z76" s="49"/>
      <c r="AA76" s="69"/>
      <c r="AB76" s="69"/>
      <c r="AC76" s="62"/>
      <c r="AD76" s="49"/>
      <c r="AE76" s="69"/>
      <c r="AF76" s="69"/>
      <c r="AG76" s="62"/>
      <c r="AH76" s="507">
        <f>'報告書（事業主控）'!AH76</f>
        <v>0</v>
      </c>
      <c r="AI76" s="508"/>
      <c r="AJ76" s="508"/>
      <c r="AK76" s="509"/>
      <c r="AL76" s="49"/>
      <c r="AM76" s="50"/>
      <c r="AN76" s="507">
        <f>'報告書（事業主控）'!AN76</f>
        <v>0</v>
      </c>
      <c r="AO76" s="508"/>
      <c r="AP76" s="508"/>
      <c r="AQ76" s="508"/>
      <c r="AR76" s="508"/>
      <c r="AS76" s="70"/>
    </row>
    <row r="77" spans="2:45" ht="18" customHeight="1">
      <c r="B77" s="526"/>
      <c r="C77" s="527"/>
      <c r="D77" s="527"/>
      <c r="E77" s="527"/>
      <c r="F77" s="527"/>
      <c r="G77" s="527"/>
      <c r="H77" s="527"/>
      <c r="I77" s="528"/>
      <c r="J77" s="526"/>
      <c r="K77" s="527"/>
      <c r="L77" s="527"/>
      <c r="M77" s="527"/>
      <c r="N77" s="530"/>
      <c r="O77" s="71">
        <f>'報告書（事業主控）'!O77</f>
        <v>0</v>
      </c>
      <c r="P77" s="72" t="s">
        <v>45</v>
      </c>
      <c r="Q77" s="71">
        <f>'報告書（事業主控）'!Q77</f>
        <v>0</v>
      </c>
      <c r="R77" s="72" t="s">
        <v>46</v>
      </c>
      <c r="S77" s="71">
        <f>'報告書（事業主控）'!S77</f>
        <v>0</v>
      </c>
      <c r="T77" s="319" t="s">
        <v>48</v>
      </c>
      <c r="U77" s="319"/>
      <c r="V77" s="511">
        <f>'報告書（事業主控）'!V77</f>
        <v>0</v>
      </c>
      <c r="W77" s="512"/>
      <c r="X77" s="512"/>
      <c r="Y77" s="512"/>
      <c r="Z77" s="511">
        <f>'報告書（事業主控）'!Z77</f>
        <v>0</v>
      </c>
      <c r="AA77" s="512"/>
      <c r="AB77" s="512"/>
      <c r="AC77" s="512"/>
      <c r="AD77" s="511">
        <f>'報告書（事業主控）'!AD77</f>
        <v>0</v>
      </c>
      <c r="AE77" s="512"/>
      <c r="AF77" s="512"/>
      <c r="AG77" s="512"/>
      <c r="AH77" s="511">
        <f>'報告書（事業主控）'!AH77</f>
        <v>0</v>
      </c>
      <c r="AI77" s="512"/>
      <c r="AJ77" s="512"/>
      <c r="AK77" s="513"/>
      <c r="AL77" s="278">
        <f>'報告書（事業主控）'!AL77</f>
        <v>0</v>
      </c>
      <c r="AM77" s="510"/>
      <c r="AN77" s="504">
        <f>'報告書（事業主控）'!AN77</f>
        <v>0</v>
      </c>
      <c r="AO77" s="505"/>
      <c r="AP77" s="505"/>
      <c r="AQ77" s="505"/>
      <c r="AR77" s="505"/>
      <c r="AS77" s="54"/>
    </row>
    <row r="78" spans="2:45" ht="18" customHeight="1">
      <c r="B78" s="298" t="s">
        <v>82</v>
      </c>
      <c r="C78" s="299"/>
      <c r="D78" s="299"/>
      <c r="E78" s="300"/>
      <c r="F78" s="514">
        <f>'報告書（事業主控）'!F78</f>
        <v>0</v>
      </c>
      <c r="G78" s="515"/>
      <c r="H78" s="515"/>
      <c r="I78" s="515"/>
      <c r="J78" s="515"/>
      <c r="K78" s="515"/>
      <c r="L78" s="515"/>
      <c r="M78" s="515"/>
      <c r="N78" s="516"/>
      <c r="O78" s="298" t="s">
        <v>60</v>
      </c>
      <c r="P78" s="299"/>
      <c r="Q78" s="299"/>
      <c r="R78" s="299"/>
      <c r="S78" s="299"/>
      <c r="T78" s="299"/>
      <c r="U78" s="300"/>
      <c r="V78" s="507">
        <f>'報告書（事業主控）'!V78</f>
        <v>0</v>
      </c>
      <c r="W78" s="508"/>
      <c r="X78" s="508"/>
      <c r="Y78" s="509"/>
      <c r="Z78" s="49"/>
      <c r="AA78" s="69"/>
      <c r="AB78" s="69"/>
      <c r="AC78" s="62"/>
      <c r="AD78" s="49"/>
      <c r="AE78" s="69"/>
      <c r="AF78" s="69"/>
      <c r="AG78" s="62"/>
      <c r="AH78" s="507">
        <f>'報告書（事業主控）'!AH78</f>
        <v>0</v>
      </c>
      <c r="AI78" s="508"/>
      <c r="AJ78" s="508"/>
      <c r="AK78" s="509"/>
      <c r="AL78" s="49"/>
      <c r="AM78" s="50"/>
      <c r="AN78" s="507">
        <f>'報告書（事業主控）'!AN78</f>
        <v>0</v>
      </c>
      <c r="AO78" s="508"/>
      <c r="AP78" s="508"/>
      <c r="AQ78" s="508"/>
      <c r="AR78" s="508"/>
      <c r="AS78" s="70"/>
    </row>
    <row r="79" spans="2:45" ht="18" customHeight="1">
      <c r="B79" s="301"/>
      <c r="C79" s="302"/>
      <c r="D79" s="302"/>
      <c r="E79" s="303"/>
      <c r="F79" s="517"/>
      <c r="G79" s="518"/>
      <c r="H79" s="518"/>
      <c r="I79" s="518"/>
      <c r="J79" s="518"/>
      <c r="K79" s="518"/>
      <c r="L79" s="518"/>
      <c r="M79" s="518"/>
      <c r="N79" s="519"/>
      <c r="O79" s="301"/>
      <c r="P79" s="302"/>
      <c r="Q79" s="302"/>
      <c r="R79" s="302"/>
      <c r="S79" s="302"/>
      <c r="T79" s="302"/>
      <c r="U79" s="303"/>
      <c r="V79" s="272">
        <f>'報告書（事業主控）'!V79</f>
        <v>0</v>
      </c>
      <c r="W79" s="467"/>
      <c r="X79" s="467"/>
      <c r="Y79" s="470"/>
      <c r="Z79" s="272">
        <f>'報告書（事業主控）'!Z79</f>
        <v>0</v>
      </c>
      <c r="AA79" s="468"/>
      <c r="AB79" s="468"/>
      <c r="AC79" s="469"/>
      <c r="AD79" s="272">
        <f>'報告書（事業主控）'!AD79</f>
        <v>0</v>
      </c>
      <c r="AE79" s="468"/>
      <c r="AF79" s="468"/>
      <c r="AG79" s="469"/>
      <c r="AH79" s="272">
        <f>'報告書（事業主控）'!AH79</f>
        <v>0</v>
      </c>
      <c r="AI79" s="273"/>
      <c r="AJ79" s="273"/>
      <c r="AK79" s="273"/>
      <c r="AL79" s="51"/>
      <c r="AM79" s="52"/>
      <c r="AN79" s="272">
        <f>'報告書（事業主控）'!AN79</f>
        <v>0</v>
      </c>
      <c r="AO79" s="467"/>
      <c r="AP79" s="467"/>
      <c r="AQ79" s="467"/>
      <c r="AR79" s="467"/>
      <c r="AS79" s="173"/>
    </row>
    <row r="80" spans="2:45" ht="18" customHeight="1">
      <c r="B80" s="304"/>
      <c r="C80" s="305"/>
      <c r="D80" s="305"/>
      <c r="E80" s="306"/>
      <c r="F80" s="520"/>
      <c r="G80" s="521"/>
      <c r="H80" s="521"/>
      <c r="I80" s="521"/>
      <c r="J80" s="521"/>
      <c r="K80" s="521"/>
      <c r="L80" s="521"/>
      <c r="M80" s="521"/>
      <c r="N80" s="522"/>
      <c r="O80" s="304"/>
      <c r="P80" s="305"/>
      <c r="Q80" s="305"/>
      <c r="R80" s="305"/>
      <c r="S80" s="305"/>
      <c r="T80" s="305"/>
      <c r="U80" s="306"/>
      <c r="V80" s="504">
        <f>'報告書（事業主控）'!V80</f>
        <v>0</v>
      </c>
      <c r="W80" s="505"/>
      <c r="X80" s="505"/>
      <c r="Y80" s="506"/>
      <c r="Z80" s="504">
        <f>'報告書（事業主控）'!Z80</f>
        <v>0</v>
      </c>
      <c r="AA80" s="505"/>
      <c r="AB80" s="505"/>
      <c r="AC80" s="506"/>
      <c r="AD80" s="504">
        <f>'報告書（事業主控）'!AD80</f>
        <v>0</v>
      </c>
      <c r="AE80" s="505"/>
      <c r="AF80" s="505"/>
      <c r="AG80" s="506"/>
      <c r="AH80" s="504">
        <f>'報告書（事業主控）'!AH80</f>
        <v>0</v>
      </c>
      <c r="AI80" s="505"/>
      <c r="AJ80" s="505"/>
      <c r="AK80" s="506"/>
      <c r="AL80" s="53"/>
      <c r="AM80" s="54"/>
      <c r="AN80" s="504">
        <f>'報告書（事業主控）'!AN80</f>
        <v>0</v>
      </c>
      <c r="AO80" s="505"/>
      <c r="AP80" s="505"/>
      <c r="AQ80" s="505"/>
      <c r="AR80" s="505"/>
      <c r="AS80" s="54"/>
    </row>
    <row r="81" spans="2:45" ht="18" customHeight="1">
      <c r="AN81" s="503">
        <f>'報告書（事業主控）'!AN81</f>
        <v>0</v>
      </c>
      <c r="AO81" s="503"/>
      <c r="AP81" s="503"/>
      <c r="AQ81" s="503"/>
      <c r="AR81" s="503"/>
    </row>
    <row r="82" spans="2:45" ht="31.5" customHeight="1">
      <c r="AN82" s="78"/>
      <c r="AO82" s="78"/>
      <c r="AP82" s="78"/>
      <c r="AQ82" s="78"/>
      <c r="AR82" s="78"/>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4"/>
      <c r="AM89" s="44"/>
      <c r="AN89" s="44"/>
      <c r="AO89" s="44"/>
    </row>
    <row r="90" spans="2:45" ht="12.75" customHeight="1">
      <c r="M90" s="45"/>
      <c r="N90" s="45"/>
      <c r="O90" s="45"/>
      <c r="P90" s="45"/>
      <c r="Q90" s="45"/>
      <c r="R90" s="45"/>
      <c r="S90" s="45"/>
      <c r="T90" s="46"/>
      <c r="U90" s="46"/>
      <c r="V90" s="46"/>
      <c r="W90" s="46"/>
      <c r="X90" s="46"/>
      <c r="Y90" s="46"/>
      <c r="Z90" s="46"/>
      <c r="AA90" s="45"/>
      <c r="AB90" s="45"/>
      <c r="AC90" s="45"/>
      <c r="AL90" s="44"/>
      <c r="AM90" s="488" t="s">
        <v>255</v>
      </c>
      <c r="AN90" s="585"/>
      <c r="AO90" s="585"/>
      <c r="AP90" s="586"/>
    </row>
    <row r="91" spans="2:45" ht="12.75" customHeight="1">
      <c r="M91" s="45"/>
      <c r="N91" s="45"/>
      <c r="O91" s="45"/>
      <c r="P91" s="45"/>
      <c r="Q91" s="45"/>
      <c r="R91" s="45"/>
      <c r="S91" s="45"/>
      <c r="T91" s="46"/>
      <c r="U91" s="46"/>
      <c r="V91" s="46"/>
      <c r="W91" s="46"/>
      <c r="X91" s="46"/>
      <c r="Y91" s="46"/>
      <c r="Z91" s="46"/>
      <c r="AA91" s="45"/>
      <c r="AB91" s="45"/>
      <c r="AC91" s="45"/>
      <c r="AL91" s="44"/>
      <c r="AM91" s="587"/>
      <c r="AN91" s="588"/>
      <c r="AO91" s="588"/>
      <c r="AP91" s="589"/>
    </row>
    <row r="92" spans="2:45" ht="12.75" customHeight="1">
      <c r="M92" s="45"/>
      <c r="N92" s="45"/>
      <c r="O92" s="45"/>
      <c r="P92" s="45"/>
      <c r="Q92" s="45"/>
      <c r="R92" s="45"/>
      <c r="S92" s="45"/>
      <c r="T92" s="45"/>
      <c r="U92" s="45"/>
      <c r="V92" s="45"/>
      <c r="W92" s="45"/>
      <c r="X92" s="45"/>
      <c r="Y92" s="45"/>
      <c r="Z92" s="45"/>
      <c r="AA92" s="45"/>
      <c r="AB92" s="45"/>
      <c r="AC92" s="45"/>
      <c r="AL92" s="44"/>
      <c r="AM92" s="44"/>
      <c r="AN92" s="211"/>
      <c r="AO92" s="211"/>
    </row>
    <row r="93" spans="2:45" ht="6" customHeight="1">
      <c r="M93" s="45"/>
      <c r="N93" s="45"/>
      <c r="O93" s="45"/>
      <c r="P93" s="45"/>
      <c r="Q93" s="45"/>
      <c r="R93" s="45"/>
      <c r="S93" s="45"/>
      <c r="T93" s="45"/>
      <c r="U93" s="45"/>
      <c r="V93" s="45"/>
      <c r="W93" s="45"/>
      <c r="X93" s="45"/>
      <c r="Y93" s="45"/>
      <c r="Z93" s="45"/>
      <c r="AA93" s="45"/>
      <c r="AB93" s="45"/>
      <c r="AC93" s="45"/>
      <c r="AL93" s="44"/>
      <c r="AM93" s="44"/>
    </row>
    <row r="94" spans="2:45" ht="12.75" customHeight="1">
      <c r="B94" s="395" t="s">
        <v>2</v>
      </c>
      <c r="C94" s="396"/>
      <c r="D94" s="396"/>
      <c r="E94" s="396"/>
      <c r="F94" s="396"/>
      <c r="G94" s="396"/>
      <c r="H94" s="396"/>
      <c r="I94" s="396"/>
      <c r="J94" s="336" t="s">
        <v>10</v>
      </c>
      <c r="K94" s="336"/>
      <c r="L94" s="3" t="s">
        <v>3</v>
      </c>
      <c r="M94" s="336" t="s">
        <v>11</v>
      </c>
      <c r="N94" s="336"/>
      <c r="O94" s="398" t="s">
        <v>12</v>
      </c>
      <c r="P94" s="336"/>
      <c r="Q94" s="336"/>
      <c r="R94" s="336"/>
      <c r="S94" s="336"/>
      <c r="T94" s="336"/>
      <c r="U94" s="336" t="s">
        <v>13</v>
      </c>
      <c r="V94" s="336"/>
      <c r="W94" s="336"/>
      <c r="AD94" s="5"/>
      <c r="AE94" s="5"/>
      <c r="AF94" s="5"/>
      <c r="AG94" s="5"/>
      <c r="AH94" s="5"/>
      <c r="AI94" s="5"/>
      <c r="AJ94" s="5"/>
      <c r="AL94" s="337">
        <f ca="1">$AL$9</f>
        <v>30</v>
      </c>
      <c r="AM94" s="338"/>
      <c r="AN94" s="343" t="s">
        <v>4</v>
      </c>
      <c r="AO94" s="343"/>
      <c r="AP94" s="338">
        <v>3</v>
      </c>
      <c r="AQ94" s="338"/>
      <c r="AR94" s="343" t="s">
        <v>5</v>
      </c>
      <c r="AS94" s="352"/>
    </row>
    <row r="95" spans="2:45" ht="13.5" customHeight="1">
      <c r="B95" s="396"/>
      <c r="C95" s="396"/>
      <c r="D95" s="396"/>
      <c r="E95" s="396"/>
      <c r="F95" s="396"/>
      <c r="G95" s="396"/>
      <c r="H95" s="396"/>
      <c r="I95" s="396"/>
      <c r="J95" s="375">
        <f>$J$10</f>
        <v>0</v>
      </c>
      <c r="K95" s="355">
        <f>$K$10</f>
        <v>0</v>
      </c>
      <c r="L95" s="349">
        <f>$L$10</f>
        <v>0</v>
      </c>
      <c r="M95" s="358">
        <f>$M$10</f>
        <v>0</v>
      </c>
      <c r="N95" s="355">
        <f>$N$10</f>
        <v>0</v>
      </c>
      <c r="O95" s="358">
        <f>$O$10</f>
        <v>0</v>
      </c>
      <c r="P95" s="346">
        <f>$P$10</f>
        <v>0</v>
      </c>
      <c r="Q95" s="346">
        <f>$Q$10</f>
        <v>0</v>
      </c>
      <c r="R95" s="346">
        <f>$R$10</f>
        <v>0</v>
      </c>
      <c r="S95" s="346">
        <f>$S$10</f>
        <v>0</v>
      </c>
      <c r="T95" s="355">
        <f>$T$10</f>
        <v>0</v>
      </c>
      <c r="U95" s="358">
        <f>$U$10</f>
        <v>0</v>
      </c>
      <c r="V95" s="346">
        <f>$V$10</f>
        <v>0</v>
      </c>
      <c r="W95" s="355">
        <f>$W$10</f>
        <v>0</v>
      </c>
      <c r="AD95" s="5"/>
      <c r="AE95" s="5"/>
      <c r="AF95" s="5"/>
      <c r="AG95" s="5"/>
      <c r="AH95" s="5"/>
      <c r="AI95" s="5"/>
      <c r="AJ95" s="5"/>
      <c r="AL95" s="339"/>
      <c r="AM95" s="340"/>
      <c r="AN95" s="344"/>
      <c r="AO95" s="344"/>
      <c r="AP95" s="340"/>
      <c r="AQ95" s="340"/>
      <c r="AR95" s="344"/>
      <c r="AS95" s="353"/>
    </row>
    <row r="96" spans="2:45" ht="9" customHeight="1">
      <c r="B96" s="396"/>
      <c r="C96" s="396"/>
      <c r="D96" s="396"/>
      <c r="E96" s="396"/>
      <c r="F96" s="396"/>
      <c r="G96" s="396"/>
      <c r="H96" s="396"/>
      <c r="I96" s="396"/>
      <c r="J96" s="376"/>
      <c r="K96" s="356"/>
      <c r="L96" s="350"/>
      <c r="M96" s="359"/>
      <c r="N96" s="356"/>
      <c r="O96" s="359"/>
      <c r="P96" s="347"/>
      <c r="Q96" s="347"/>
      <c r="R96" s="347"/>
      <c r="S96" s="347"/>
      <c r="T96" s="356"/>
      <c r="U96" s="359"/>
      <c r="V96" s="347"/>
      <c r="W96" s="356"/>
      <c r="AD96" s="5"/>
      <c r="AE96" s="5"/>
      <c r="AF96" s="5"/>
      <c r="AG96" s="5"/>
      <c r="AH96" s="5"/>
      <c r="AI96" s="5"/>
      <c r="AJ96" s="5"/>
      <c r="AL96" s="341"/>
      <c r="AM96" s="342"/>
      <c r="AN96" s="345"/>
      <c r="AO96" s="345"/>
      <c r="AP96" s="342"/>
      <c r="AQ96" s="342"/>
      <c r="AR96" s="345"/>
      <c r="AS96" s="354"/>
    </row>
    <row r="97" spans="2:45" ht="6" customHeight="1">
      <c r="B97" s="397"/>
      <c r="C97" s="397"/>
      <c r="D97" s="397"/>
      <c r="E97" s="397"/>
      <c r="F97" s="397"/>
      <c r="G97" s="397"/>
      <c r="H97" s="397"/>
      <c r="I97" s="397"/>
      <c r="J97" s="376"/>
      <c r="K97" s="357"/>
      <c r="L97" s="351"/>
      <c r="M97" s="360"/>
      <c r="N97" s="357"/>
      <c r="O97" s="360"/>
      <c r="P97" s="348"/>
      <c r="Q97" s="348"/>
      <c r="R97" s="348"/>
      <c r="S97" s="348"/>
      <c r="T97" s="357"/>
      <c r="U97" s="360"/>
      <c r="V97" s="348"/>
      <c r="W97" s="357"/>
    </row>
    <row r="98" spans="2:45" ht="15" customHeight="1">
      <c r="B98" s="361" t="s">
        <v>51</v>
      </c>
      <c r="C98" s="362"/>
      <c r="D98" s="362"/>
      <c r="E98" s="362"/>
      <c r="F98" s="362"/>
      <c r="G98" s="362"/>
      <c r="H98" s="362"/>
      <c r="I98" s="363"/>
      <c r="J98" s="361" t="s">
        <v>6</v>
      </c>
      <c r="K98" s="362"/>
      <c r="L98" s="362"/>
      <c r="M98" s="362"/>
      <c r="N98" s="422"/>
      <c r="O98" s="370" t="s">
        <v>52</v>
      </c>
      <c r="P98" s="362"/>
      <c r="Q98" s="362"/>
      <c r="R98" s="362"/>
      <c r="S98" s="362"/>
      <c r="T98" s="362"/>
      <c r="U98" s="363"/>
      <c r="V98" s="12" t="s">
        <v>53</v>
      </c>
      <c r="W98" s="25"/>
      <c r="X98" s="25"/>
      <c r="Y98" s="373" t="s">
        <v>54</v>
      </c>
      <c r="Z98" s="373"/>
      <c r="AA98" s="373"/>
      <c r="AB98" s="373"/>
      <c r="AC98" s="373"/>
      <c r="AD98" s="373"/>
      <c r="AE98" s="373"/>
      <c r="AF98" s="373"/>
      <c r="AG98" s="373"/>
      <c r="AH98" s="373"/>
      <c r="AI98" s="25"/>
      <c r="AJ98" s="25"/>
      <c r="AK98" s="26"/>
      <c r="AL98" s="374" t="s">
        <v>55</v>
      </c>
      <c r="AM98" s="374"/>
      <c r="AN98" s="495" t="s">
        <v>59</v>
      </c>
      <c r="AO98" s="495"/>
      <c r="AP98" s="495"/>
      <c r="AQ98" s="495"/>
      <c r="AR98" s="495"/>
      <c r="AS98" s="496"/>
    </row>
    <row r="99" spans="2:45" ht="13.5" customHeight="1">
      <c r="B99" s="364"/>
      <c r="C99" s="365"/>
      <c r="D99" s="365"/>
      <c r="E99" s="365"/>
      <c r="F99" s="365"/>
      <c r="G99" s="365"/>
      <c r="H99" s="365"/>
      <c r="I99" s="366"/>
      <c r="J99" s="364"/>
      <c r="K99" s="365"/>
      <c r="L99" s="365"/>
      <c r="M99" s="365"/>
      <c r="N99" s="423"/>
      <c r="O99" s="371"/>
      <c r="P99" s="365"/>
      <c r="Q99" s="365"/>
      <c r="R99" s="365"/>
      <c r="S99" s="365"/>
      <c r="T99" s="365"/>
      <c r="U99" s="366"/>
      <c r="V99" s="377" t="s">
        <v>7</v>
      </c>
      <c r="W99" s="453"/>
      <c r="X99" s="453"/>
      <c r="Y99" s="454"/>
      <c r="Z99" s="383" t="s">
        <v>16</v>
      </c>
      <c r="AA99" s="384"/>
      <c r="AB99" s="384"/>
      <c r="AC99" s="385"/>
      <c r="AD99" s="444" t="s">
        <v>17</v>
      </c>
      <c r="AE99" s="445"/>
      <c r="AF99" s="445"/>
      <c r="AG99" s="446"/>
      <c r="AH99" s="553" t="s">
        <v>83</v>
      </c>
      <c r="AI99" s="343"/>
      <c r="AJ99" s="343"/>
      <c r="AK99" s="352"/>
      <c r="AL99" s="436" t="s">
        <v>18</v>
      </c>
      <c r="AM99" s="437"/>
      <c r="AN99" s="330" t="s">
        <v>19</v>
      </c>
      <c r="AO99" s="331"/>
      <c r="AP99" s="331"/>
      <c r="AQ99" s="331"/>
      <c r="AR99" s="332"/>
      <c r="AS99" s="333"/>
    </row>
    <row r="100" spans="2:45" ht="13.5" customHeight="1">
      <c r="B100" s="367"/>
      <c r="C100" s="368"/>
      <c r="D100" s="368"/>
      <c r="E100" s="368"/>
      <c r="F100" s="368"/>
      <c r="G100" s="368"/>
      <c r="H100" s="368"/>
      <c r="I100" s="369"/>
      <c r="J100" s="367"/>
      <c r="K100" s="368"/>
      <c r="L100" s="368"/>
      <c r="M100" s="368"/>
      <c r="N100" s="424"/>
      <c r="O100" s="372"/>
      <c r="P100" s="368"/>
      <c r="Q100" s="368"/>
      <c r="R100" s="368"/>
      <c r="S100" s="368"/>
      <c r="T100" s="368"/>
      <c r="U100" s="369"/>
      <c r="V100" s="455"/>
      <c r="W100" s="456"/>
      <c r="X100" s="456"/>
      <c r="Y100" s="457"/>
      <c r="Z100" s="386"/>
      <c r="AA100" s="387"/>
      <c r="AB100" s="387"/>
      <c r="AC100" s="388"/>
      <c r="AD100" s="447"/>
      <c r="AE100" s="448"/>
      <c r="AF100" s="448"/>
      <c r="AG100" s="449"/>
      <c r="AH100" s="554"/>
      <c r="AI100" s="345"/>
      <c r="AJ100" s="345"/>
      <c r="AK100" s="354"/>
      <c r="AL100" s="438"/>
      <c r="AM100" s="439"/>
      <c r="AN100" s="334"/>
      <c r="AO100" s="334"/>
      <c r="AP100" s="334"/>
      <c r="AQ100" s="334"/>
      <c r="AR100" s="334"/>
      <c r="AS100" s="335"/>
    </row>
    <row r="101" spans="2:45" ht="18" customHeight="1">
      <c r="B101" s="541">
        <f>'報告書（事業主控）'!B101</f>
        <v>0</v>
      </c>
      <c r="C101" s="542"/>
      <c r="D101" s="542"/>
      <c r="E101" s="542"/>
      <c r="F101" s="542"/>
      <c r="G101" s="542"/>
      <c r="H101" s="542"/>
      <c r="I101" s="543"/>
      <c r="J101" s="541">
        <f>'報告書（事業主控）'!J101</f>
        <v>0</v>
      </c>
      <c r="K101" s="542"/>
      <c r="L101" s="542"/>
      <c r="M101" s="542"/>
      <c r="N101" s="544"/>
      <c r="O101" s="64">
        <f>'報告書（事業主控）'!O101</f>
        <v>0</v>
      </c>
      <c r="P101" s="15" t="s">
        <v>45</v>
      </c>
      <c r="Q101" s="64">
        <f>'報告書（事業主控）'!Q101</f>
        <v>0</v>
      </c>
      <c r="R101" s="15" t="s">
        <v>46</v>
      </c>
      <c r="S101" s="64">
        <f>'報告書（事業主控）'!S101</f>
        <v>0</v>
      </c>
      <c r="T101" s="294" t="s">
        <v>47</v>
      </c>
      <c r="U101" s="294"/>
      <c r="V101" s="531">
        <f>'報告書（事業主控）'!V101</f>
        <v>0</v>
      </c>
      <c r="W101" s="532"/>
      <c r="X101" s="532"/>
      <c r="Y101" s="61" t="s">
        <v>8</v>
      </c>
      <c r="Z101" s="49"/>
      <c r="AA101" s="69"/>
      <c r="AB101" s="69"/>
      <c r="AC101" s="61" t="s">
        <v>8</v>
      </c>
      <c r="AD101" s="49"/>
      <c r="AE101" s="69"/>
      <c r="AF101" s="69"/>
      <c r="AG101" s="66" t="s">
        <v>8</v>
      </c>
      <c r="AH101" s="545">
        <f>'報告書（事業主控）'!AH101</f>
        <v>0</v>
      </c>
      <c r="AI101" s="546"/>
      <c r="AJ101" s="546"/>
      <c r="AK101" s="547"/>
      <c r="AL101" s="49"/>
      <c r="AM101" s="50"/>
      <c r="AN101" s="507">
        <f>'報告書（事業主控）'!AN101</f>
        <v>0</v>
      </c>
      <c r="AO101" s="508"/>
      <c r="AP101" s="508"/>
      <c r="AQ101" s="508"/>
      <c r="AR101" s="508"/>
      <c r="AS101" s="66" t="s">
        <v>8</v>
      </c>
    </row>
    <row r="102" spans="2:45" ht="18" customHeight="1">
      <c r="B102" s="526"/>
      <c r="C102" s="527"/>
      <c r="D102" s="527"/>
      <c r="E102" s="527"/>
      <c r="F102" s="527"/>
      <c r="G102" s="527"/>
      <c r="H102" s="527"/>
      <c r="I102" s="528"/>
      <c r="J102" s="526"/>
      <c r="K102" s="527"/>
      <c r="L102" s="527"/>
      <c r="M102" s="527"/>
      <c r="N102" s="530"/>
      <c r="O102" s="71">
        <f>'報告書（事業主控）'!O102</f>
        <v>0</v>
      </c>
      <c r="P102" s="72" t="s">
        <v>45</v>
      </c>
      <c r="Q102" s="71">
        <f>'報告書（事業主控）'!Q102</f>
        <v>0</v>
      </c>
      <c r="R102" s="72" t="s">
        <v>46</v>
      </c>
      <c r="S102" s="71">
        <f>'報告書（事業主控）'!S102</f>
        <v>0</v>
      </c>
      <c r="T102" s="319" t="s">
        <v>48</v>
      </c>
      <c r="U102" s="319"/>
      <c r="V102" s="504">
        <f>'報告書（事業主控）'!V102</f>
        <v>0</v>
      </c>
      <c r="W102" s="505"/>
      <c r="X102" s="505"/>
      <c r="Y102" s="505"/>
      <c r="Z102" s="504">
        <f>'報告書（事業主控）'!Z102</f>
        <v>0</v>
      </c>
      <c r="AA102" s="505"/>
      <c r="AB102" s="505"/>
      <c r="AC102" s="505"/>
      <c r="AD102" s="504">
        <f>'報告書（事業主控）'!AD102</f>
        <v>0</v>
      </c>
      <c r="AE102" s="505"/>
      <c r="AF102" s="505"/>
      <c r="AG102" s="506"/>
      <c r="AH102" s="511">
        <f>'報告書（事業主控）'!AH102</f>
        <v>0</v>
      </c>
      <c r="AI102" s="512"/>
      <c r="AJ102" s="512"/>
      <c r="AK102" s="513"/>
      <c r="AL102" s="278">
        <f>'報告書（事業主控）'!AL102</f>
        <v>0</v>
      </c>
      <c r="AM102" s="510"/>
      <c r="AN102" s="504">
        <f>'報告書（事業主控）'!AN102</f>
        <v>0</v>
      </c>
      <c r="AO102" s="505"/>
      <c r="AP102" s="505"/>
      <c r="AQ102" s="505"/>
      <c r="AR102" s="505"/>
      <c r="AS102" s="54"/>
    </row>
    <row r="103" spans="2:45" ht="18" customHeight="1">
      <c r="B103" s="523">
        <f>'報告書（事業主控）'!B103</f>
        <v>0</v>
      </c>
      <c r="C103" s="524"/>
      <c r="D103" s="524"/>
      <c r="E103" s="524"/>
      <c r="F103" s="524"/>
      <c r="G103" s="524"/>
      <c r="H103" s="524"/>
      <c r="I103" s="525"/>
      <c r="J103" s="523">
        <f>'報告書（事業主控）'!J103</f>
        <v>0</v>
      </c>
      <c r="K103" s="524"/>
      <c r="L103" s="524"/>
      <c r="M103" s="524"/>
      <c r="N103" s="529"/>
      <c r="O103" s="67">
        <f>'報告書（事業主控）'!O103</f>
        <v>0</v>
      </c>
      <c r="P103" s="5" t="s">
        <v>45</v>
      </c>
      <c r="Q103" s="67">
        <f>'報告書（事業主控）'!Q103</f>
        <v>0</v>
      </c>
      <c r="R103" s="5" t="s">
        <v>46</v>
      </c>
      <c r="S103" s="67">
        <f>'報告書（事業主控）'!S103</f>
        <v>0</v>
      </c>
      <c r="T103" s="452" t="s">
        <v>47</v>
      </c>
      <c r="U103" s="452"/>
      <c r="V103" s="531">
        <f>'報告書（事業主控）'!V103</f>
        <v>0</v>
      </c>
      <c r="W103" s="532"/>
      <c r="X103" s="532"/>
      <c r="Y103" s="62"/>
      <c r="Z103" s="49"/>
      <c r="AA103" s="69"/>
      <c r="AB103" s="69"/>
      <c r="AC103" s="62"/>
      <c r="AD103" s="49"/>
      <c r="AE103" s="69"/>
      <c r="AF103" s="69"/>
      <c r="AG103" s="62"/>
      <c r="AH103" s="507">
        <f>'報告書（事業主控）'!AH103</f>
        <v>0</v>
      </c>
      <c r="AI103" s="508"/>
      <c r="AJ103" s="508"/>
      <c r="AK103" s="509"/>
      <c r="AL103" s="49"/>
      <c r="AM103" s="50"/>
      <c r="AN103" s="507">
        <f>'報告書（事業主控）'!AN103</f>
        <v>0</v>
      </c>
      <c r="AO103" s="508"/>
      <c r="AP103" s="508"/>
      <c r="AQ103" s="508"/>
      <c r="AR103" s="508"/>
      <c r="AS103" s="70"/>
    </row>
    <row r="104" spans="2:45" ht="18" customHeight="1">
      <c r="B104" s="526"/>
      <c r="C104" s="527"/>
      <c r="D104" s="527"/>
      <c r="E104" s="527"/>
      <c r="F104" s="527"/>
      <c r="G104" s="527"/>
      <c r="H104" s="527"/>
      <c r="I104" s="528"/>
      <c r="J104" s="526"/>
      <c r="K104" s="527"/>
      <c r="L104" s="527"/>
      <c r="M104" s="527"/>
      <c r="N104" s="530"/>
      <c r="O104" s="71">
        <f>'報告書（事業主控）'!O104</f>
        <v>0</v>
      </c>
      <c r="P104" s="72" t="s">
        <v>45</v>
      </c>
      <c r="Q104" s="71">
        <f>'報告書（事業主控）'!Q104</f>
        <v>0</v>
      </c>
      <c r="R104" s="72" t="s">
        <v>46</v>
      </c>
      <c r="S104" s="71">
        <f>'報告書（事業主控）'!S104</f>
        <v>0</v>
      </c>
      <c r="T104" s="319" t="s">
        <v>48</v>
      </c>
      <c r="U104" s="319"/>
      <c r="V104" s="511">
        <f>'報告書（事業主控）'!V104</f>
        <v>0</v>
      </c>
      <c r="W104" s="512"/>
      <c r="X104" s="512"/>
      <c r="Y104" s="512"/>
      <c r="Z104" s="511">
        <f>'報告書（事業主控）'!Z104</f>
        <v>0</v>
      </c>
      <c r="AA104" s="512"/>
      <c r="AB104" s="512"/>
      <c r="AC104" s="512"/>
      <c r="AD104" s="511">
        <f>'報告書（事業主控）'!AD104</f>
        <v>0</v>
      </c>
      <c r="AE104" s="512"/>
      <c r="AF104" s="512"/>
      <c r="AG104" s="512"/>
      <c r="AH104" s="511">
        <f>'報告書（事業主控）'!AH104</f>
        <v>0</v>
      </c>
      <c r="AI104" s="512"/>
      <c r="AJ104" s="512"/>
      <c r="AK104" s="513"/>
      <c r="AL104" s="278">
        <f>'報告書（事業主控）'!AL104</f>
        <v>0</v>
      </c>
      <c r="AM104" s="510"/>
      <c r="AN104" s="504">
        <f>'報告書（事業主控）'!AN104</f>
        <v>0</v>
      </c>
      <c r="AO104" s="505"/>
      <c r="AP104" s="505"/>
      <c r="AQ104" s="505"/>
      <c r="AR104" s="505"/>
      <c r="AS104" s="54"/>
    </row>
    <row r="105" spans="2:45" ht="18" customHeight="1">
      <c r="B105" s="523">
        <f>'報告書（事業主控）'!B105</f>
        <v>0</v>
      </c>
      <c r="C105" s="524"/>
      <c r="D105" s="524"/>
      <c r="E105" s="524"/>
      <c r="F105" s="524"/>
      <c r="G105" s="524"/>
      <c r="H105" s="524"/>
      <c r="I105" s="525"/>
      <c r="J105" s="523">
        <f>'報告書（事業主控）'!J105</f>
        <v>0</v>
      </c>
      <c r="K105" s="524"/>
      <c r="L105" s="524"/>
      <c r="M105" s="524"/>
      <c r="N105" s="529"/>
      <c r="O105" s="67">
        <f>'報告書（事業主控）'!O105</f>
        <v>0</v>
      </c>
      <c r="P105" s="5" t="s">
        <v>45</v>
      </c>
      <c r="Q105" s="67">
        <f>'報告書（事業主控）'!Q105</f>
        <v>0</v>
      </c>
      <c r="R105" s="5" t="s">
        <v>46</v>
      </c>
      <c r="S105" s="67">
        <f>'報告書（事業主控）'!S105</f>
        <v>0</v>
      </c>
      <c r="T105" s="452" t="s">
        <v>47</v>
      </c>
      <c r="U105" s="452"/>
      <c r="V105" s="531">
        <f>'報告書（事業主控）'!V105</f>
        <v>0</v>
      </c>
      <c r="W105" s="532"/>
      <c r="X105" s="532"/>
      <c r="Y105" s="62"/>
      <c r="Z105" s="49"/>
      <c r="AA105" s="69"/>
      <c r="AB105" s="69"/>
      <c r="AC105" s="62"/>
      <c r="AD105" s="49"/>
      <c r="AE105" s="69"/>
      <c r="AF105" s="69"/>
      <c r="AG105" s="62"/>
      <c r="AH105" s="507">
        <f>'報告書（事業主控）'!AH105</f>
        <v>0</v>
      </c>
      <c r="AI105" s="508"/>
      <c r="AJ105" s="508"/>
      <c r="AK105" s="509"/>
      <c r="AL105" s="49"/>
      <c r="AM105" s="50"/>
      <c r="AN105" s="507">
        <f>'報告書（事業主控）'!AN105</f>
        <v>0</v>
      </c>
      <c r="AO105" s="508"/>
      <c r="AP105" s="508"/>
      <c r="AQ105" s="508"/>
      <c r="AR105" s="508"/>
      <c r="AS105" s="70"/>
    </row>
    <row r="106" spans="2:45" ht="18" customHeight="1">
      <c r="B106" s="526"/>
      <c r="C106" s="527"/>
      <c r="D106" s="527"/>
      <c r="E106" s="527"/>
      <c r="F106" s="527"/>
      <c r="G106" s="527"/>
      <c r="H106" s="527"/>
      <c r="I106" s="528"/>
      <c r="J106" s="526"/>
      <c r="K106" s="527"/>
      <c r="L106" s="527"/>
      <c r="M106" s="527"/>
      <c r="N106" s="530"/>
      <c r="O106" s="71">
        <f>'報告書（事業主控）'!O106</f>
        <v>0</v>
      </c>
      <c r="P106" s="72" t="s">
        <v>45</v>
      </c>
      <c r="Q106" s="71">
        <f>'報告書（事業主控）'!Q106</f>
        <v>0</v>
      </c>
      <c r="R106" s="72" t="s">
        <v>46</v>
      </c>
      <c r="S106" s="71">
        <f>'報告書（事業主控）'!S106</f>
        <v>0</v>
      </c>
      <c r="T106" s="319" t="s">
        <v>48</v>
      </c>
      <c r="U106" s="319"/>
      <c r="V106" s="511">
        <f>'報告書（事業主控）'!V106</f>
        <v>0</v>
      </c>
      <c r="W106" s="512"/>
      <c r="X106" s="512"/>
      <c r="Y106" s="512"/>
      <c r="Z106" s="511">
        <f>'報告書（事業主控）'!Z106</f>
        <v>0</v>
      </c>
      <c r="AA106" s="512"/>
      <c r="AB106" s="512"/>
      <c r="AC106" s="512"/>
      <c r="AD106" s="511">
        <f>'報告書（事業主控）'!AD106</f>
        <v>0</v>
      </c>
      <c r="AE106" s="512"/>
      <c r="AF106" s="512"/>
      <c r="AG106" s="512"/>
      <c r="AH106" s="511">
        <f>'報告書（事業主控）'!AH106</f>
        <v>0</v>
      </c>
      <c r="AI106" s="512"/>
      <c r="AJ106" s="512"/>
      <c r="AK106" s="513"/>
      <c r="AL106" s="278">
        <f>'報告書（事業主控）'!AL106</f>
        <v>0</v>
      </c>
      <c r="AM106" s="510"/>
      <c r="AN106" s="504">
        <f>'報告書（事業主控）'!AN106</f>
        <v>0</v>
      </c>
      <c r="AO106" s="505"/>
      <c r="AP106" s="505"/>
      <c r="AQ106" s="505"/>
      <c r="AR106" s="505"/>
      <c r="AS106" s="54"/>
    </row>
    <row r="107" spans="2:45" ht="18" customHeight="1">
      <c r="B107" s="523">
        <f>'報告書（事業主控）'!B107</f>
        <v>0</v>
      </c>
      <c r="C107" s="524"/>
      <c r="D107" s="524"/>
      <c r="E107" s="524"/>
      <c r="F107" s="524"/>
      <c r="G107" s="524"/>
      <c r="H107" s="524"/>
      <c r="I107" s="525"/>
      <c r="J107" s="523">
        <f>'報告書（事業主控）'!J107</f>
        <v>0</v>
      </c>
      <c r="K107" s="524"/>
      <c r="L107" s="524"/>
      <c r="M107" s="524"/>
      <c r="N107" s="529"/>
      <c r="O107" s="67">
        <f>'報告書（事業主控）'!O107</f>
        <v>0</v>
      </c>
      <c r="P107" s="5" t="s">
        <v>45</v>
      </c>
      <c r="Q107" s="67">
        <f>'報告書（事業主控）'!Q107</f>
        <v>0</v>
      </c>
      <c r="R107" s="5" t="s">
        <v>46</v>
      </c>
      <c r="S107" s="67">
        <f>'報告書（事業主控）'!S107</f>
        <v>0</v>
      </c>
      <c r="T107" s="452" t="s">
        <v>47</v>
      </c>
      <c r="U107" s="452"/>
      <c r="V107" s="531">
        <f>'報告書（事業主控）'!V107</f>
        <v>0</v>
      </c>
      <c r="W107" s="532"/>
      <c r="X107" s="532"/>
      <c r="Y107" s="62"/>
      <c r="Z107" s="49"/>
      <c r="AA107" s="69"/>
      <c r="AB107" s="69"/>
      <c r="AC107" s="62"/>
      <c r="AD107" s="49"/>
      <c r="AE107" s="69"/>
      <c r="AF107" s="69"/>
      <c r="AG107" s="62"/>
      <c r="AH107" s="507">
        <f>'報告書（事業主控）'!AH107</f>
        <v>0</v>
      </c>
      <c r="AI107" s="508"/>
      <c r="AJ107" s="508"/>
      <c r="AK107" s="509"/>
      <c r="AL107" s="49"/>
      <c r="AM107" s="50"/>
      <c r="AN107" s="507">
        <f>'報告書（事業主控）'!AN107</f>
        <v>0</v>
      </c>
      <c r="AO107" s="508"/>
      <c r="AP107" s="508"/>
      <c r="AQ107" s="508"/>
      <c r="AR107" s="508"/>
      <c r="AS107" s="70"/>
    </row>
    <row r="108" spans="2:45" ht="18" customHeight="1">
      <c r="B108" s="526"/>
      <c r="C108" s="527"/>
      <c r="D108" s="527"/>
      <c r="E108" s="527"/>
      <c r="F108" s="527"/>
      <c r="G108" s="527"/>
      <c r="H108" s="527"/>
      <c r="I108" s="528"/>
      <c r="J108" s="526"/>
      <c r="K108" s="527"/>
      <c r="L108" s="527"/>
      <c r="M108" s="527"/>
      <c r="N108" s="530"/>
      <c r="O108" s="71">
        <f>'報告書（事業主控）'!O108</f>
        <v>0</v>
      </c>
      <c r="P108" s="72" t="s">
        <v>45</v>
      </c>
      <c r="Q108" s="71">
        <f>'報告書（事業主控）'!Q108</f>
        <v>0</v>
      </c>
      <c r="R108" s="72" t="s">
        <v>46</v>
      </c>
      <c r="S108" s="71">
        <f>'報告書（事業主控）'!S108</f>
        <v>0</v>
      </c>
      <c r="T108" s="319" t="s">
        <v>48</v>
      </c>
      <c r="U108" s="319"/>
      <c r="V108" s="511">
        <f>'報告書（事業主控）'!V108</f>
        <v>0</v>
      </c>
      <c r="W108" s="512"/>
      <c r="X108" s="512"/>
      <c r="Y108" s="512"/>
      <c r="Z108" s="511">
        <f>'報告書（事業主控）'!Z108</f>
        <v>0</v>
      </c>
      <c r="AA108" s="512"/>
      <c r="AB108" s="512"/>
      <c r="AC108" s="512"/>
      <c r="AD108" s="511">
        <f>'報告書（事業主控）'!AD108</f>
        <v>0</v>
      </c>
      <c r="AE108" s="512"/>
      <c r="AF108" s="512"/>
      <c r="AG108" s="512"/>
      <c r="AH108" s="511">
        <f>'報告書（事業主控）'!AH108</f>
        <v>0</v>
      </c>
      <c r="AI108" s="512"/>
      <c r="AJ108" s="512"/>
      <c r="AK108" s="513"/>
      <c r="AL108" s="278">
        <f>'報告書（事業主控）'!AL108</f>
        <v>0</v>
      </c>
      <c r="AM108" s="510"/>
      <c r="AN108" s="504">
        <f>'報告書（事業主控）'!AN108</f>
        <v>0</v>
      </c>
      <c r="AO108" s="505"/>
      <c r="AP108" s="505"/>
      <c r="AQ108" s="505"/>
      <c r="AR108" s="505"/>
      <c r="AS108" s="54"/>
    </row>
    <row r="109" spans="2:45" ht="18" customHeight="1">
      <c r="B109" s="523">
        <f>'報告書（事業主控）'!B109</f>
        <v>0</v>
      </c>
      <c r="C109" s="524"/>
      <c r="D109" s="524"/>
      <c r="E109" s="524"/>
      <c r="F109" s="524"/>
      <c r="G109" s="524"/>
      <c r="H109" s="524"/>
      <c r="I109" s="525"/>
      <c r="J109" s="523">
        <f>'報告書（事業主控）'!J109</f>
        <v>0</v>
      </c>
      <c r="K109" s="524"/>
      <c r="L109" s="524"/>
      <c r="M109" s="524"/>
      <c r="N109" s="529"/>
      <c r="O109" s="67">
        <f>'報告書（事業主控）'!O109</f>
        <v>0</v>
      </c>
      <c r="P109" s="5" t="s">
        <v>45</v>
      </c>
      <c r="Q109" s="67">
        <f>'報告書（事業主控）'!Q109</f>
        <v>0</v>
      </c>
      <c r="R109" s="5" t="s">
        <v>46</v>
      </c>
      <c r="S109" s="67">
        <f>'報告書（事業主控）'!S109</f>
        <v>0</v>
      </c>
      <c r="T109" s="452" t="s">
        <v>47</v>
      </c>
      <c r="U109" s="452"/>
      <c r="V109" s="531">
        <f>'報告書（事業主控）'!V109</f>
        <v>0</v>
      </c>
      <c r="W109" s="532"/>
      <c r="X109" s="532"/>
      <c r="Y109" s="62"/>
      <c r="Z109" s="49"/>
      <c r="AA109" s="69"/>
      <c r="AB109" s="69"/>
      <c r="AC109" s="62"/>
      <c r="AD109" s="49"/>
      <c r="AE109" s="69"/>
      <c r="AF109" s="69"/>
      <c r="AG109" s="62"/>
      <c r="AH109" s="507">
        <f>'報告書（事業主控）'!AH109</f>
        <v>0</v>
      </c>
      <c r="AI109" s="508"/>
      <c r="AJ109" s="508"/>
      <c r="AK109" s="509"/>
      <c r="AL109" s="49"/>
      <c r="AM109" s="50"/>
      <c r="AN109" s="507">
        <f>'報告書（事業主控）'!AN109</f>
        <v>0</v>
      </c>
      <c r="AO109" s="508"/>
      <c r="AP109" s="508"/>
      <c r="AQ109" s="508"/>
      <c r="AR109" s="508"/>
      <c r="AS109" s="70"/>
    </row>
    <row r="110" spans="2:45" ht="18" customHeight="1">
      <c r="B110" s="526"/>
      <c r="C110" s="527"/>
      <c r="D110" s="527"/>
      <c r="E110" s="527"/>
      <c r="F110" s="527"/>
      <c r="G110" s="527"/>
      <c r="H110" s="527"/>
      <c r="I110" s="528"/>
      <c r="J110" s="526"/>
      <c r="K110" s="527"/>
      <c r="L110" s="527"/>
      <c r="M110" s="527"/>
      <c r="N110" s="530"/>
      <c r="O110" s="71">
        <f>'報告書（事業主控）'!O110</f>
        <v>0</v>
      </c>
      <c r="P110" s="72" t="s">
        <v>45</v>
      </c>
      <c r="Q110" s="71">
        <f>'報告書（事業主控）'!Q110</f>
        <v>0</v>
      </c>
      <c r="R110" s="72" t="s">
        <v>46</v>
      </c>
      <c r="S110" s="71">
        <f>'報告書（事業主控）'!S110</f>
        <v>0</v>
      </c>
      <c r="T110" s="319" t="s">
        <v>48</v>
      </c>
      <c r="U110" s="319"/>
      <c r="V110" s="511">
        <f>'報告書（事業主控）'!V110</f>
        <v>0</v>
      </c>
      <c r="W110" s="512"/>
      <c r="X110" s="512"/>
      <c r="Y110" s="512"/>
      <c r="Z110" s="511">
        <f>'報告書（事業主控）'!Z110</f>
        <v>0</v>
      </c>
      <c r="AA110" s="512"/>
      <c r="AB110" s="512"/>
      <c r="AC110" s="512"/>
      <c r="AD110" s="511">
        <f>'報告書（事業主控）'!AD110</f>
        <v>0</v>
      </c>
      <c r="AE110" s="512"/>
      <c r="AF110" s="512"/>
      <c r="AG110" s="512"/>
      <c r="AH110" s="511">
        <f>'報告書（事業主控）'!AH110</f>
        <v>0</v>
      </c>
      <c r="AI110" s="512"/>
      <c r="AJ110" s="512"/>
      <c r="AK110" s="513"/>
      <c r="AL110" s="278">
        <f>'報告書（事業主控）'!AL110</f>
        <v>0</v>
      </c>
      <c r="AM110" s="510"/>
      <c r="AN110" s="504">
        <f>'報告書（事業主控）'!AN110</f>
        <v>0</v>
      </c>
      <c r="AO110" s="505"/>
      <c r="AP110" s="505"/>
      <c r="AQ110" s="505"/>
      <c r="AR110" s="505"/>
      <c r="AS110" s="54"/>
    </row>
    <row r="111" spans="2:45" ht="18" customHeight="1">
      <c r="B111" s="523">
        <f>'報告書（事業主控）'!B111</f>
        <v>0</v>
      </c>
      <c r="C111" s="524"/>
      <c r="D111" s="524"/>
      <c r="E111" s="524"/>
      <c r="F111" s="524"/>
      <c r="G111" s="524"/>
      <c r="H111" s="524"/>
      <c r="I111" s="525"/>
      <c r="J111" s="523">
        <f>'報告書（事業主控）'!J111</f>
        <v>0</v>
      </c>
      <c r="K111" s="524"/>
      <c r="L111" s="524"/>
      <c r="M111" s="524"/>
      <c r="N111" s="529"/>
      <c r="O111" s="67">
        <f>'報告書（事業主控）'!O111</f>
        <v>0</v>
      </c>
      <c r="P111" s="5" t="s">
        <v>45</v>
      </c>
      <c r="Q111" s="67">
        <f>'報告書（事業主控）'!Q111</f>
        <v>0</v>
      </c>
      <c r="R111" s="5" t="s">
        <v>46</v>
      </c>
      <c r="S111" s="67">
        <f>'報告書（事業主控）'!S111</f>
        <v>0</v>
      </c>
      <c r="T111" s="452" t="s">
        <v>47</v>
      </c>
      <c r="U111" s="452"/>
      <c r="V111" s="531">
        <f>'報告書（事業主控）'!V111</f>
        <v>0</v>
      </c>
      <c r="W111" s="532"/>
      <c r="X111" s="532"/>
      <c r="Y111" s="62"/>
      <c r="Z111" s="49"/>
      <c r="AA111" s="69"/>
      <c r="AB111" s="69"/>
      <c r="AC111" s="62"/>
      <c r="AD111" s="49"/>
      <c r="AE111" s="69"/>
      <c r="AF111" s="69"/>
      <c r="AG111" s="62"/>
      <c r="AH111" s="507">
        <f>'報告書（事業主控）'!AH111</f>
        <v>0</v>
      </c>
      <c r="AI111" s="508"/>
      <c r="AJ111" s="508"/>
      <c r="AK111" s="509"/>
      <c r="AL111" s="49"/>
      <c r="AM111" s="50"/>
      <c r="AN111" s="507">
        <f>'報告書（事業主控）'!AN111</f>
        <v>0</v>
      </c>
      <c r="AO111" s="508"/>
      <c r="AP111" s="508"/>
      <c r="AQ111" s="508"/>
      <c r="AR111" s="508"/>
      <c r="AS111" s="70"/>
    </row>
    <row r="112" spans="2:45" ht="18" customHeight="1">
      <c r="B112" s="526"/>
      <c r="C112" s="527"/>
      <c r="D112" s="527"/>
      <c r="E112" s="527"/>
      <c r="F112" s="527"/>
      <c r="G112" s="527"/>
      <c r="H112" s="527"/>
      <c r="I112" s="528"/>
      <c r="J112" s="526"/>
      <c r="K112" s="527"/>
      <c r="L112" s="527"/>
      <c r="M112" s="527"/>
      <c r="N112" s="530"/>
      <c r="O112" s="71">
        <f>'報告書（事業主控）'!O112</f>
        <v>0</v>
      </c>
      <c r="P112" s="72" t="s">
        <v>45</v>
      </c>
      <c r="Q112" s="71">
        <f>'報告書（事業主控）'!Q112</f>
        <v>0</v>
      </c>
      <c r="R112" s="72" t="s">
        <v>46</v>
      </c>
      <c r="S112" s="71">
        <f>'報告書（事業主控）'!S112</f>
        <v>0</v>
      </c>
      <c r="T112" s="319" t="s">
        <v>48</v>
      </c>
      <c r="U112" s="319"/>
      <c r="V112" s="511">
        <f>'報告書（事業主控）'!V112</f>
        <v>0</v>
      </c>
      <c r="W112" s="512"/>
      <c r="X112" s="512"/>
      <c r="Y112" s="512"/>
      <c r="Z112" s="511">
        <f>'報告書（事業主控）'!Z112</f>
        <v>0</v>
      </c>
      <c r="AA112" s="512"/>
      <c r="AB112" s="512"/>
      <c r="AC112" s="512"/>
      <c r="AD112" s="511">
        <f>'報告書（事業主控）'!AD112</f>
        <v>0</v>
      </c>
      <c r="AE112" s="512"/>
      <c r="AF112" s="512"/>
      <c r="AG112" s="512"/>
      <c r="AH112" s="511">
        <f>'報告書（事業主控）'!AH112</f>
        <v>0</v>
      </c>
      <c r="AI112" s="512"/>
      <c r="AJ112" s="512"/>
      <c r="AK112" s="513"/>
      <c r="AL112" s="278">
        <f>'報告書（事業主控）'!AL112</f>
        <v>0</v>
      </c>
      <c r="AM112" s="510"/>
      <c r="AN112" s="504">
        <f>'報告書（事業主控）'!AN112</f>
        <v>0</v>
      </c>
      <c r="AO112" s="505"/>
      <c r="AP112" s="505"/>
      <c r="AQ112" s="505"/>
      <c r="AR112" s="505"/>
      <c r="AS112" s="54"/>
    </row>
    <row r="113" spans="2:45" ht="18" customHeight="1">
      <c r="B113" s="523">
        <f>'報告書（事業主控）'!B113</f>
        <v>0</v>
      </c>
      <c r="C113" s="524"/>
      <c r="D113" s="524"/>
      <c r="E113" s="524"/>
      <c r="F113" s="524"/>
      <c r="G113" s="524"/>
      <c r="H113" s="524"/>
      <c r="I113" s="525"/>
      <c r="J113" s="523">
        <f>'報告書（事業主控）'!J113</f>
        <v>0</v>
      </c>
      <c r="K113" s="524"/>
      <c r="L113" s="524"/>
      <c r="M113" s="524"/>
      <c r="N113" s="529"/>
      <c r="O113" s="67">
        <f>'報告書（事業主控）'!O113</f>
        <v>0</v>
      </c>
      <c r="P113" s="5" t="s">
        <v>45</v>
      </c>
      <c r="Q113" s="67">
        <f>'報告書（事業主控）'!Q113</f>
        <v>0</v>
      </c>
      <c r="R113" s="5" t="s">
        <v>46</v>
      </c>
      <c r="S113" s="67">
        <f>'報告書（事業主控）'!S113</f>
        <v>0</v>
      </c>
      <c r="T113" s="452" t="s">
        <v>47</v>
      </c>
      <c r="U113" s="452"/>
      <c r="V113" s="531">
        <f>'報告書（事業主控）'!V113</f>
        <v>0</v>
      </c>
      <c r="W113" s="532"/>
      <c r="X113" s="532"/>
      <c r="Y113" s="62"/>
      <c r="Z113" s="49"/>
      <c r="AA113" s="69"/>
      <c r="AB113" s="69"/>
      <c r="AC113" s="62"/>
      <c r="AD113" s="49"/>
      <c r="AE113" s="69"/>
      <c r="AF113" s="69"/>
      <c r="AG113" s="62"/>
      <c r="AH113" s="507">
        <f>'報告書（事業主控）'!AH113</f>
        <v>0</v>
      </c>
      <c r="AI113" s="508"/>
      <c r="AJ113" s="508"/>
      <c r="AK113" s="509"/>
      <c r="AL113" s="49"/>
      <c r="AM113" s="50"/>
      <c r="AN113" s="507">
        <f>'報告書（事業主控）'!AN113</f>
        <v>0</v>
      </c>
      <c r="AO113" s="508"/>
      <c r="AP113" s="508"/>
      <c r="AQ113" s="508"/>
      <c r="AR113" s="508"/>
      <c r="AS113" s="70"/>
    </row>
    <row r="114" spans="2:45" ht="18" customHeight="1">
      <c r="B114" s="526"/>
      <c r="C114" s="527"/>
      <c r="D114" s="527"/>
      <c r="E114" s="527"/>
      <c r="F114" s="527"/>
      <c r="G114" s="527"/>
      <c r="H114" s="527"/>
      <c r="I114" s="528"/>
      <c r="J114" s="526"/>
      <c r="K114" s="527"/>
      <c r="L114" s="527"/>
      <c r="M114" s="527"/>
      <c r="N114" s="530"/>
      <c r="O114" s="71">
        <f>'報告書（事業主控）'!O114</f>
        <v>0</v>
      </c>
      <c r="P114" s="72" t="s">
        <v>45</v>
      </c>
      <c r="Q114" s="71">
        <f>'報告書（事業主控）'!Q114</f>
        <v>0</v>
      </c>
      <c r="R114" s="72" t="s">
        <v>46</v>
      </c>
      <c r="S114" s="71">
        <f>'報告書（事業主控）'!S114</f>
        <v>0</v>
      </c>
      <c r="T114" s="319" t="s">
        <v>48</v>
      </c>
      <c r="U114" s="319"/>
      <c r="V114" s="511">
        <f>'報告書（事業主控）'!V114</f>
        <v>0</v>
      </c>
      <c r="W114" s="512"/>
      <c r="X114" s="512"/>
      <c r="Y114" s="512"/>
      <c r="Z114" s="511">
        <f>'報告書（事業主控）'!Z114</f>
        <v>0</v>
      </c>
      <c r="AA114" s="512"/>
      <c r="AB114" s="512"/>
      <c r="AC114" s="512"/>
      <c r="AD114" s="511">
        <f>'報告書（事業主控）'!AD114</f>
        <v>0</v>
      </c>
      <c r="AE114" s="512"/>
      <c r="AF114" s="512"/>
      <c r="AG114" s="512"/>
      <c r="AH114" s="511">
        <f>'報告書（事業主控）'!AH114</f>
        <v>0</v>
      </c>
      <c r="AI114" s="512"/>
      <c r="AJ114" s="512"/>
      <c r="AK114" s="513"/>
      <c r="AL114" s="278">
        <f>'報告書（事業主控）'!AL114</f>
        <v>0</v>
      </c>
      <c r="AM114" s="510"/>
      <c r="AN114" s="504">
        <f>'報告書（事業主控）'!AN114</f>
        <v>0</v>
      </c>
      <c r="AO114" s="505"/>
      <c r="AP114" s="505"/>
      <c r="AQ114" s="505"/>
      <c r="AR114" s="505"/>
      <c r="AS114" s="54"/>
    </row>
    <row r="115" spans="2:45" ht="18" customHeight="1">
      <c r="B115" s="523">
        <f>'報告書（事業主控）'!B115</f>
        <v>0</v>
      </c>
      <c r="C115" s="524"/>
      <c r="D115" s="524"/>
      <c r="E115" s="524"/>
      <c r="F115" s="524"/>
      <c r="G115" s="524"/>
      <c r="H115" s="524"/>
      <c r="I115" s="525"/>
      <c r="J115" s="523">
        <f>'報告書（事業主控）'!J115</f>
        <v>0</v>
      </c>
      <c r="K115" s="524"/>
      <c r="L115" s="524"/>
      <c r="M115" s="524"/>
      <c r="N115" s="529"/>
      <c r="O115" s="67">
        <f>'報告書（事業主控）'!O115</f>
        <v>0</v>
      </c>
      <c r="P115" s="5" t="s">
        <v>45</v>
      </c>
      <c r="Q115" s="67">
        <f>'報告書（事業主控）'!Q115</f>
        <v>0</v>
      </c>
      <c r="R115" s="5" t="s">
        <v>46</v>
      </c>
      <c r="S115" s="67">
        <f>'報告書（事業主控）'!S115</f>
        <v>0</v>
      </c>
      <c r="T115" s="452" t="s">
        <v>47</v>
      </c>
      <c r="U115" s="452"/>
      <c r="V115" s="531">
        <f>'報告書（事業主控）'!V115</f>
        <v>0</v>
      </c>
      <c r="W115" s="532"/>
      <c r="X115" s="532"/>
      <c r="Y115" s="62"/>
      <c r="Z115" s="49"/>
      <c r="AA115" s="69"/>
      <c r="AB115" s="69"/>
      <c r="AC115" s="62"/>
      <c r="AD115" s="49"/>
      <c r="AE115" s="69"/>
      <c r="AF115" s="69"/>
      <c r="AG115" s="62"/>
      <c r="AH115" s="507">
        <f>'報告書（事業主控）'!AH115</f>
        <v>0</v>
      </c>
      <c r="AI115" s="508"/>
      <c r="AJ115" s="508"/>
      <c r="AK115" s="509"/>
      <c r="AL115" s="49"/>
      <c r="AM115" s="50"/>
      <c r="AN115" s="507">
        <f>'報告書（事業主控）'!AN115</f>
        <v>0</v>
      </c>
      <c r="AO115" s="508"/>
      <c r="AP115" s="508"/>
      <c r="AQ115" s="508"/>
      <c r="AR115" s="508"/>
      <c r="AS115" s="70"/>
    </row>
    <row r="116" spans="2:45" ht="18" customHeight="1">
      <c r="B116" s="526"/>
      <c r="C116" s="527"/>
      <c r="D116" s="527"/>
      <c r="E116" s="527"/>
      <c r="F116" s="527"/>
      <c r="G116" s="527"/>
      <c r="H116" s="527"/>
      <c r="I116" s="528"/>
      <c r="J116" s="526"/>
      <c r="K116" s="527"/>
      <c r="L116" s="527"/>
      <c r="M116" s="527"/>
      <c r="N116" s="530"/>
      <c r="O116" s="71">
        <f>'報告書（事業主控）'!O116</f>
        <v>0</v>
      </c>
      <c r="P116" s="72" t="s">
        <v>45</v>
      </c>
      <c r="Q116" s="71">
        <f>'報告書（事業主控）'!Q116</f>
        <v>0</v>
      </c>
      <c r="R116" s="72" t="s">
        <v>46</v>
      </c>
      <c r="S116" s="71">
        <f>'報告書（事業主控）'!S116</f>
        <v>0</v>
      </c>
      <c r="T116" s="319" t="s">
        <v>48</v>
      </c>
      <c r="U116" s="319"/>
      <c r="V116" s="511">
        <f>'報告書（事業主控）'!V116</f>
        <v>0</v>
      </c>
      <c r="W116" s="512"/>
      <c r="X116" s="512"/>
      <c r="Y116" s="512"/>
      <c r="Z116" s="511">
        <f>'報告書（事業主控）'!Z116</f>
        <v>0</v>
      </c>
      <c r="AA116" s="512"/>
      <c r="AB116" s="512"/>
      <c r="AC116" s="512"/>
      <c r="AD116" s="511">
        <f>'報告書（事業主控）'!AD116</f>
        <v>0</v>
      </c>
      <c r="AE116" s="512"/>
      <c r="AF116" s="512"/>
      <c r="AG116" s="512"/>
      <c r="AH116" s="511">
        <f>'報告書（事業主控）'!AH116</f>
        <v>0</v>
      </c>
      <c r="AI116" s="512"/>
      <c r="AJ116" s="512"/>
      <c r="AK116" s="513"/>
      <c r="AL116" s="278">
        <f>'報告書（事業主控）'!AL116</f>
        <v>0</v>
      </c>
      <c r="AM116" s="510"/>
      <c r="AN116" s="504">
        <f>'報告書（事業主控）'!AN116</f>
        <v>0</v>
      </c>
      <c r="AO116" s="505"/>
      <c r="AP116" s="505"/>
      <c r="AQ116" s="505"/>
      <c r="AR116" s="505"/>
      <c r="AS116" s="54"/>
    </row>
    <row r="117" spans="2:45" ht="18" customHeight="1">
      <c r="B117" s="523">
        <f>'報告書（事業主控）'!B117</f>
        <v>0</v>
      </c>
      <c r="C117" s="524"/>
      <c r="D117" s="524"/>
      <c r="E117" s="524"/>
      <c r="F117" s="524"/>
      <c r="G117" s="524"/>
      <c r="H117" s="524"/>
      <c r="I117" s="525"/>
      <c r="J117" s="523">
        <f>'報告書（事業主控）'!J117</f>
        <v>0</v>
      </c>
      <c r="K117" s="524"/>
      <c r="L117" s="524"/>
      <c r="M117" s="524"/>
      <c r="N117" s="529"/>
      <c r="O117" s="67">
        <f>'報告書（事業主控）'!O117</f>
        <v>0</v>
      </c>
      <c r="P117" s="5" t="s">
        <v>45</v>
      </c>
      <c r="Q117" s="67">
        <f>'報告書（事業主控）'!Q117</f>
        <v>0</v>
      </c>
      <c r="R117" s="5" t="s">
        <v>46</v>
      </c>
      <c r="S117" s="67">
        <f>'報告書（事業主控）'!S117</f>
        <v>0</v>
      </c>
      <c r="T117" s="452" t="s">
        <v>47</v>
      </c>
      <c r="U117" s="452"/>
      <c r="V117" s="531">
        <f>'報告書（事業主控）'!V117</f>
        <v>0</v>
      </c>
      <c r="W117" s="532"/>
      <c r="X117" s="532"/>
      <c r="Y117" s="62"/>
      <c r="Z117" s="49"/>
      <c r="AA117" s="69"/>
      <c r="AB117" s="69"/>
      <c r="AC117" s="62"/>
      <c r="AD117" s="49"/>
      <c r="AE117" s="69"/>
      <c r="AF117" s="69"/>
      <c r="AG117" s="62"/>
      <c r="AH117" s="507">
        <f>'報告書（事業主控）'!AH117</f>
        <v>0</v>
      </c>
      <c r="AI117" s="508"/>
      <c r="AJ117" s="508"/>
      <c r="AK117" s="509"/>
      <c r="AL117" s="49"/>
      <c r="AM117" s="50"/>
      <c r="AN117" s="507">
        <f>'報告書（事業主控）'!AN117</f>
        <v>0</v>
      </c>
      <c r="AO117" s="508"/>
      <c r="AP117" s="508"/>
      <c r="AQ117" s="508"/>
      <c r="AR117" s="508"/>
      <c r="AS117" s="70"/>
    </row>
    <row r="118" spans="2:45" ht="18" customHeight="1">
      <c r="B118" s="526"/>
      <c r="C118" s="527"/>
      <c r="D118" s="527"/>
      <c r="E118" s="527"/>
      <c r="F118" s="527"/>
      <c r="G118" s="527"/>
      <c r="H118" s="527"/>
      <c r="I118" s="528"/>
      <c r="J118" s="526"/>
      <c r="K118" s="527"/>
      <c r="L118" s="527"/>
      <c r="M118" s="527"/>
      <c r="N118" s="530"/>
      <c r="O118" s="71">
        <f>'報告書（事業主控）'!O118</f>
        <v>0</v>
      </c>
      <c r="P118" s="72" t="s">
        <v>45</v>
      </c>
      <c r="Q118" s="71">
        <f>'報告書（事業主控）'!Q118</f>
        <v>0</v>
      </c>
      <c r="R118" s="72" t="s">
        <v>46</v>
      </c>
      <c r="S118" s="71">
        <f>'報告書（事業主控）'!S118</f>
        <v>0</v>
      </c>
      <c r="T118" s="319" t="s">
        <v>48</v>
      </c>
      <c r="U118" s="319"/>
      <c r="V118" s="511">
        <f>'報告書（事業主控）'!V118</f>
        <v>0</v>
      </c>
      <c r="W118" s="512"/>
      <c r="X118" s="512"/>
      <c r="Y118" s="512"/>
      <c r="Z118" s="511">
        <f>'報告書（事業主控）'!Z118</f>
        <v>0</v>
      </c>
      <c r="AA118" s="512"/>
      <c r="AB118" s="512"/>
      <c r="AC118" s="512"/>
      <c r="AD118" s="511">
        <f>'報告書（事業主控）'!AD118</f>
        <v>0</v>
      </c>
      <c r="AE118" s="512"/>
      <c r="AF118" s="512"/>
      <c r="AG118" s="512"/>
      <c r="AH118" s="511">
        <f>'報告書（事業主控）'!AH118</f>
        <v>0</v>
      </c>
      <c r="AI118" s="512"/>
      <c r="AJ118" s="512"/>
      <c r="AK118" s="513"/>
      <c r="AL118" s="278">
        <f>'報告書（事業主控）'!AL118</f>
        <v>0</v>
      </c>
      <c r="AM118" s="510"/>
      <c r="AN118" s="504">
        <f>'報告書（事業主控）'!AN118</f>
        <v>0</v>
      </c>
      <c r="AO118" s="505"/>
      <c r="AP118" s="505"/>
      <c r="AQ118" s="505"/>
      <c r="AR118" s="505"/>
      <c r="AS118" s="54"/>
    </row>
    <row r="119" spans="2:45" ht="18" customHeight="1">
      <c r="B119" s="298" t="s">
        <v>82</v>
      </c>
      <c r="C119" s="299"/>
      <c r="D119" s="299"/>
      <c r="E119" s="300"/>
      <c r="F119" s="514">
        <f>'報告書（事業主控）'!F119</f>
        <v>0</v>
      </c>
      <c r="G119" s="515"/>
      <c r="H119" s="515"/>
      <c r="I119" s="515"/>
      <c r="J119" s="515"/>
      <c r="K119" s="515"/>
      <c r="L119" s="515"/>
      <c r="M119" s="515"/>
      <c r="N119" s="516"/>
      <c r="O119" s="298" t="s">
        <v>60</v>
      </c>
      <c r="P119" s="299"/>
      <c r="Q119" s="299"/>
      <c r="R119" s="299"/>
      <c r="S119" s="299"/>
      <c r="T119" s="299"/>
      <c r="U119" s="300"/>
      <c r="V119" s="507">
        <f>'報告書（事業主控）'!V119</f>
        <v>0</v>
      </c>
      <c r="W119" s="508"/>
      <c r="X119" s="508"/>
      <c r="Y119" s="509"/>
      <c r="Z119" s="49"/>
      <c r="AA119" s="69"/>
      <c r="AB119" s="69"/>
      <c r="AC119" s="62"/>
      <c r="AD119" s="49"/>
      <c r="AE119" s="69"/>
      <c r="AF119" s="69"/>
      <c r="AG119" s="62"/>
      <c r="AH119" s="507">
        <f>'報告書（事業主控）'!AH119</f>
        <v>0</v>
      </c>
      <c r="AI119" s="508"/>
      <c r="AJ119" s="508"/>
      <c r="AK119" s="509"/>
      <c r="AL119" s="49"/>
      <c r="AM119" s="50"/>
      <c r="AN119" s="507">
        <f>'報告書（事業主控）'!AN119</f>
        <v>0</v>
      </c>
      <c r="AO119" s="508"/>
      <c r="AP119" s="508"/>
      <c r="AQ119" s="508"/>
      <c r="AR119" s="508"/>
      <c r="AS119" s="70"/>
    </row>
    <row r="120" spans="2:45" ht="18" customHeight="1">
      <c r="B120" s="301"/>
      <c r="C120" s="302"/>
      <c r="D120" s="302"/>
      <c r="E120" s="303"/>
      <c r="F120" s="517"/>
      <c r="G120" s="518"/>
      <c r="H120" s="518"/>
      <c r="I120" s="518"/>
      <c r="J120" s="518"/>
      <c r="K120" s="518"/>
      <c r="L120" s="518"/>
      <c r="M120" s="518"/>
      <c r="N120" s="519"/>
      <c r="O120" s="301"/>
      <c r="P120" s="302"/>
      <c r="Q120" s="302"/>
      <c r="R120" s="302"/>
      <c r="S120" s="302"/>
      <c r="T120" s="302"/>
      <c r="U120" s="303"/>
      <c r="V120" s="272">
        <f>'報告書（事業主控）'!V120</f>
        <v>0</v>
      </c>
      <c r="W120" s="467"/>
      <c r="X120" s="467"/>
      <c r="Y120" s="470"/>
      <c r="Z120" s="272">
        <f>'報告書（事業主控）'!Z120</f>
        <v>0</v>
      </c>
      <c r="AA120" s="468"/>
      <c r="AB120" s="468"/>
      <c r="AC120" s="469"/>
      <c r="AD120" s="272">
        <f>'報告書（事業主控）'!AD120</f>
        <v>0</v>
      </c>
      <c r="AE120" s="468"/>
      <c r="AF120" s="468"/>
      <c r="AG120" s="469"/>
      <c r="AH120" s="272">
        <f>'報告書（事業主控）'!AH120</f>
        <v>0</v>
      </c>
      <c r="AI120" s="273"/>
      <c r="AJ120" s="273"/>
      <c r="AK120" s="273"/>
      <c r="AL120" s="51"/>
      <c r="AM120" s="52"/>
      <c r="AN120" s="272">
        <f>'報告書（事業主控）'!AN120</f>
        <v>0</v>
      </c>
      <c r="AO120" s="467"/>
      <c r="AP120" s="467"/>
      <c r="AQ120" s="467"/>
      <c r="AR120" s="467"/>
      <c r="AS120" s="173"/>
    </row>
    <row r="121" spans="2:45" ht="18" customHeight="1">
      <c r="B121" s="304"/>
      <c r="C121" s="305"/>
      <c r="D121" s="305"/>
      <c r="E121" s="306"/>
      <c r="F121" s="520"/>
      <c r="G121" s="521"/>
      <c r="H121" s="521"/>
      <c r="I121" s="521"/>
      <c r="J121" s="521"/>
      <c r="K121" s="521"/>
      <c r="L121" s="521"/>
      <c r="M121" s="521"/>
      <c r="N121" s="522"/>
      <c r="O121" s="304"/>
      <c r="P121" s="305"/>
      <c r="Q121" s="305"/>
      <c r="R121" s="305"/>
      <c r="S121" s="305"/>
      <c r="T121" s="305"/>
      <c r="U121" s="306"/>
      <c r="V121" s="504">
        <f>'報告書（事業主控）'!V121</f>
        <v>0</v>
      </c>
      <c r="W121" s="505"/>
      <c r="X121" s="505"/>
      <c r="Y121" s="506"/>
      <c r="Z121" s="504">
        <f>'報告書（事業主控）'!Z121</f>
        <v>0</v>
      </c>
      <c r="AA121" s="505"/>
      <c r="AB121" s="505"/>
      <c r="AC121" s="506"/>
      <c r="AD121" s="504">
        <f>'報告書（事業主控）'!AD121</f>
        <v>0</v>
      </c>
      <c r="AE121" s="505"/>
      <c r="AF121" s="505"/>
      <c r="AG121" s="506"/>
      <c r="AH121" s="504">
        <f>'報告書（事業主控）'!AH121</f>
        <v>0</v>
      </c>
      <c r="AI121" s="505"/>
      <c r="AJ121" s="505"/>
      <c r="AK121" s="506"/>
      <c r="AL121" s="53"/>
      <c r="AM121" s="54"/>
      <c r="AN121" s="504">
        <f>'報告書（事業主控）'!AN121</f>
        <v>0</v>
      </c>
      <c r="AO121" s="505"/>
      <c r="AP121" s="505"/>
      <c r="AQ121" s="505"/>
      <c r="AR121" s="505"/>
      <c r="AS121" s="54"/>
    </row>
    <row r="122" spans="2:45" ht="18" customHeight="1">
      <c r="AN122" s="503">
        <f>'報告書（事業主控）'!AN122</f>
        <v>0</v>
      </c>
      <c r="AO122" s="503"/>
      <c r="AP122" s="503"/>
      <c r="AQ122" s="503"/>
      <c r="AR122" s="503"/>
    </row>
    <row r="123" spans="2:45" ht="31.5" customHeight="1">
      <c r="AN123" s="78"/>
      <c r="AO123" s="78"/>
      <c r="AP123" s="78"/>
      <c r="AQ123" s="78"/>
      <c r="AR123" s="78"/>
    </row>
    <row r="124" spans="2:45" ht="18" customHeight="1"/>
    <row r="125" spans="2:45" ht="31.5" customHeight="1">
      <c r="AN125" s="78"/>
      <c r="AO125" s="78"/>
      <c r="AP125" s="78"/>
      <c r="AQ125" s="78"/>
      <c r="AR125" s="78"/>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heet="1"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181" man="1"/>
    <brk id="82" max="18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DB93-C95B-43F4-A96C-0F3CF90434B7}">
  <sheetPr>
    <tabColor indexed="50"/>
  </sheetPr>
  <dimension ref="A1:BY81"/>
  <sheetViews>
    <sheetView showGridLines="0" showZeros="0" zoomScaleNormal="100" zoomScaleSheetLayoutView="80" workbookViewId="0">
      <selection activeCell="V25" sqref="V25:Y25"/>
    </sheetView>
  </sheetViews>
  <sheetFormatPr defaultColWidth="0"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4" hidden="1" customWidth="1"/>
    <col min="56" max="57" width="3.625" style="4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row r="2" spans="1:77" ht="24" customHeight="1">
      <c r="X2" s="6"/>
      <c r="Y2" s="6"/>
      <c r="BF2" s="473" t="s">
        <v>213</v>
      </c>
      <c r="BG2" s="474"/>
      <c r="BH2" s="474"/>
      <c r="BI2" s="474"/>
      <c r="BJ2" s="475"/>
    </row>
    <row r="3" spans="1:77"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77" ht="17.25" customHeight="1">
      <c r="B4" s="2" t="s">
        <v>9</v>
      </c>
      <c r="U4" s="9" t="s">
        <v>30</v>
      </c>
      <c r="V4" s="7"/>
      <c r="W4" s="7"/>
      <c r="X4" s="7"/>
      <c r="Y4" s="7"/>
      <c r="BF4" s="152"/>
      <c r="BG4" s="41" t="s">
        <v>214</v>
      </c>
      <c r="BH4" s="41"/>
      <c r="BI4" s="41"/>
      <c r="BJ4" s="153"/>
    </row>
    <row r="5" spans="1:77" ht="13.15" customHeight="1">
      <c r="M5" s="10"/>
      <c r="N5" s="434" t="s">
        <v>31</v>
      </c>
      <c r="O5" s="434"/>
      <c r="P5" s="434"/>
      <c r="Q5" s="434"/>
      <c r="R5" s="434"/>
      <c r="S5" s="434"/>
      <c r="T5" s="434"/>
      <c r="U5" s="434"/>
      <c r="V5" s="434"/>
      <c r="W5" s="434"/>
      <c r="X5" s="434"/>
      <c r="Y5" s="434"/>
      <c r="Z5" s="434"/>
      <c r="AA5" s="434"/>
      <c r="AB5" s="434"/>
      <c r="AC5" s="434"/>
      <c r="AD5" s="434"/>
      <c r="AE5" s="434"/>
      <c r="AF5" s="10"/>
      <c r="AL5" s="212"/>
      <c r="AM5" s="488" t="s">
        <v>253</v>
      </c>
      <c r="AN5" s="489"/>
      <c r="AO5" s="489"/>
      <c r="AP5" s="490"/>
      <c r="BF5" s="152"/>
      <c r="BG5" s="41" t="s">
        <v>215</v>
      </c>
      <c r="BH5" s="41"/>
      <c r="BI5" s="41"/>
      <c r="BJ5" s="153"/>
    </row>
    <row r="6" spans="1:77" ht="13.15" customHeight="1">
      <c r="M6" s="11"/>
      <c r="N6" s="435"/>
      <c r="O6" s="435"/>
      <c r="P6" s="435"/>
      <c r="Q6" s="435"/>
      <c r="R6" s="435"/>
      <c r="S6" s="435"/>
      <c r="T6" s="435"/>
      <c r="U6" s="435"/>
      <c r="V6" s="435"/>
      <c r="W6" s="435"/>
      <c r="X6" s="435"/>
      <c r="Y6" s="435"/>
      <c r="Z6" s="435"/>
      <c r="AA6" s="435"/>
      <c r="AB6" s="435"/>
      <c r="AC6" s="435"/>
      <c r="AD6" s="435"/>
      <c r="AE6" s="435"/>
      <c r="AF6" s="11"/>
      <c r="AL6" s="212"/>
      <c r="AM6" s="491"/>
      <c r="AN6" s="492"/>
      <c r="AO6" s="492"/>
      <c r="AP6" s="493"/>
      <c r="BF6" s="152"/>
      <c r="BG6" s="41" t="s">
        <v>237</v>
      </c>
      <c r="BH6" s="41"/>
      <c r="BI6" s="41"/>
      <c r="BJ6" s="153"/>
    </row>
    <row r="7" spans="1:77" ht="12.75" customHeight="1">
      <c r="AL7" s="209"/>
      <c r="AM7" s="209"/>
      <c r="BF7" s="152"/>
      <c r="BG7" s="41" t="s">
        <v>216</v>
      </c>
      <c r="BH7" s="41"/>
      <c r="BI7" s="41"/>
      <c r="BJ7" s="153"/>
    </row>
    <row r="8" spans="1:77" ht="6" customHeight="1">
      <c r="BF8" s="152"/>
      <c r="BG8" s="41" t="s">
        <v>215</v>
      </c>
      <c r="BH8" s="41"/>
      <c r="BI8" s="41"/>
      <c r="BJ8" s="153"/>
    </row>
    <row r="9" spans="1:77" ht="12" customHeight="1" thickBot="1">
      <c r="B9" s="395" t="s">
        <v>2</v>
      </c>
      <c r="C9" s="396"/>
      <c r="D9" s="396"/>
      <c r="E9" s="396"/>
      <c r="F9" s="396"/>
      <c r="G9" s="396"/>
      <c r="H9" s="396"/>
      <c r="I9" s="427"/>
      <c r="J9" s="599" t="s">
        <v>10</v>
      </c>
      <c r="K9" s="599"/>
      <c r="L9" s="217" t="s">
        <v>3</v>
      </c>
      <c r="M9" s="599" t="s">
        <v>11</v>
      </c>
      <c r="N9" s="599"/>
      <c r="O9" s="352" t="s">
        <v>12</v>
      </c>
      <c r="P9" s="599"/>
      <c r="Q9" s="599"/>
      <c r="R9" s="599"/>
      <c r="S9" s="599"/>
      <c r="T9" s="599"/>
      <c r="U9" s="599" t="s">
        <v>13</v>
      </c>
      <c r="V9" s="599"/>
      <c r="W9" s="599"/>
      <c r="AL9" s="600">
        <v>1</v>
      </c>
      <c r="AM9" s="601"/>
      <c r="AN9" s="343" t="s">
        <v>4</v>
      </c>
      <c r="AO9" s="343"/>
      <c r="AP9" s="601">
        <v>1</v>
      </c>
      <c r="AQ9" s="601"/>
      <c r="AR9" s="343" t="s">
        <v>5</v>
      </c>
      <c r="AS9" s="352"/>
      <c r="BD9" s="112"/>
      <c r="BF9" s="152"/>
      <c r="BG9" s="41" t="s">
        <v>238</v>
      </c>
      <c r="BH9" s="41"/>
      <c r="BI9" s="41"/>
      <c r="BJ9" s="153"/>
    </row>
    <row r="10" spans="1:77" ht="13.9" customHeight="1">
      <c r="B10" s="396"/>
      <c r="C10" s="396"/>
      <c r="D10" s="396"/>
      <c r="E10" s="396"/>
      <c r="F10" s="396"/>
      <c r="G10" s="396"/>
      <c r="H10" s="396"/>
      <c r="I10" s="427"/>
      <c r="J10" s="605" t="s">
        <v>259</v>
      </c>
      <c r="K10" s="608" t="s">
        <v>260</v>
      </c>
      <c r="L10" s="610" t="s">
        <v>259</v>
      </c>
      <c r="M10" s="612" t="s">
        <v>261</v>
      </c>
      <c r="N10" s="614" t="s">
        <v>262</v>
      </c>
      <c r="O10" s="610" t="s">
        <v>263</v>
      </c>
      <c r="P10" s="616" t="s">
        <v>264</v>
      </c>
      <c r="Q10" s="616" t="s">
        <v>265</v>
      </c>
      <c r="R10" s="616" t="s">
        <v>259</v>
      </c>
      <c r="S10" s="616" t="s">
        <v>266</v>
      </c>
      <c r="T10" s="614" t="s">
        <v>267</v>
      </c>
      <c r="U10" s="610" t="s">
        <v>261</v>
      </c>
      <c r="V10" s="616" t="s">
        <v>261</v>
      </c>
      <c r="W10" s="624" t="s">
        <v>259</v>
      </c>
      <c r="AL10" s="602"/>
      <c r="AM10" s="603"/>
      <c r="AN10" s="344"/>
      <c r="AO10" s="344"/>
      <c r="AP10" s="603"/>
      <c r="AQ10" s="603"/>
      <c r="AR10" s="344"/>
      <c r="AS10" s="353"/>
      <c r="BF10" s="152"/>
      <c r="BG10" s="41" t="s">
        <v>217</v>
      </c>
      <c r="BH10" s="41"/>
      <c r="BI10" s="41"/>
      <c r="BJ10" s="153"/>
    </row>
    <row r="11" spans="1:77" ht="9" customHeight="1">
      <c r="B11" s="396"/>
      <c r="C11" s="396"/>
      <c r="D11" s="396"/>
      <c r="E11" s="396"/>
      <c r="F11" s="396"/>
      <c r="G11" s="396"/>
      <c r="H11" s="396"/>
      <c r="I11" s="427"/>
      <c r="J11" s="606"/>
      <c r="K11" s="431"/>
      <c r="L11" s="429"/>
      <c r="M11" s="433"/>
      <c r="N11" s="443"/>
      <c r="O11" s="429"/>
      <c r="P11" s="441"/>
      <c r="Q11" s="441"/>
      <c r="R11" s="441"/>
      <c r="S11" s="441"/>
      <c r="T11" s="443"/>
      <c r="U11" s="429"/>
      <c r="V11" s="441"/>
      <c r="W11" s="625"/>
      <c r="AL11" s="604"/>
      <c r="AM11" s="399"/>
      <c r="AN11" s="345"/>
      <c r="AO11" s="345"/>
      <c r="AP11" s="399"/>
      <c r="AQ11" s="399"/>
      <c r="AR11" s="345"/>
      <c r="AS11" s="354"/>
      <c r="BF11" s="152"/>
      <c r="BG11" s="41" t="s">
        <v>215</v>
      </c>
      <c r="BH11" s="41"/>
      <c r="BI11" s="41"/>
      <c r="BJ11" s="153"/>
    </row>
    <row r="12" spans="1:77" ht="6" customHeight="1" thickBot="1">
      <c r="B12" s="397"/>
      <c r="C12" s="397"/>
      <c r="D12" s="397"/>
      <c r="E12" s="397"/>
      <c r="F12" s="397"/>
      <c r="G12" s="397"/>
      <c r="H12" s="397"/>
      <c r="I12" s="298"/>
      <c r="J12" s="607"/>
      <c r="K12" s="609"/>
      <c r="L12" s="611"/>
      <c r="M12" s="613"/>
      <c r="N12" s="615"/>
      <c r="O12" s="611"/>
      <c r="P12" s="617"/>
      <c r="Q12" s="617"/>
      <c r="R12" s="617"/>
      <c r="S12" s="617"/>
      <c r="T12" s="615"/>
      <c r="U12" s="611"/>
      <c r="V12" s="617"/>
      <c r="W12" s="626"/>
      <c r="BF12" s="152"/>
      <c r="BG12" s="41" t="s">
        <v>239</v>
      </c>
      <c r="BH12" s="41"/>
      <c r="BI12" s="41"/>
      <c r="BJ12" s="153"/>
    </row>
    <row r="13" spans="1:77" s="6" customFormat="1" ht="15" customHeight="1" thickBot="1">
      <c r="A13" s="1"/>
      <c r="B13" s="361" t="s">
        <v>14</v>
      </c>
      <c r="C13" s="362"/>
      <c r="D13" s="362"/>
      <c r="E13" s="362"/>
      <c r="F13" s="362"/>
      <c r="G13" s="362"/>
      <c r="H13" s="362"/>
      <c r="I13" s="363"/>
      <c r="J13" s="640" t="s">
        <v>6</v>
      </c>
      <c r="K13" s="641"/>
      <c r="L13" s="641"/>
      <c r="M13" s="641"/>
      <c r="N13" s="642"/>
      <c r="O13" s="643" t="s">
        <v>15</v>
      </c>
      <c r="P13" s="641"/>
      <c r="Q13" s="641"/>
      <c r="R13" s="641"/>
      <c r="S13" s="641"/>
      <c r="T13" s="641"/>
      <c r="U13" s="644"/>
      <c r="V13" s="218" t="s">
        <v>32</v>
      </c>
      <c r="W13" s="219"/>
      <c r="X13" s="25"/>
      <c r="Y13" s="373" t="s">
        <v>44</v>
      </c>
      <c r="Z13" s="373"/>
      <c r="AA13" s="373"/>
      <c r="AB13" s="373"/>
      <c r="AC13" s="373"/>
      <c r="AD13" s="373"/>
      <c r="AE13" s="373"/>
      <c r="AF13" s="373"/>
      <c r="AG13" s="373"/>
      <c r="AH13" s="373"/>
      <c r="AI13" s="25"/>
      <c r="AJ13" s="25"/>
      <c r="AK13" s="26"/>
      <c r="AL13" s="13" t="s">
        <v>209</v>
      </c>
      <c r="AM13" s="14"/>
      <c r="AN13" s="495" t="s">
        <v>33</v>
      </c>
      <c r="AO13" s="495"/>
      <c r="AP13" s="495"/>
      <c r="AQ13" s="495"/>
      <c r="AR13" s="495"/>
      <c r="AS13" s="496"/>
      <c r="AX13" s="4"/>
      <c r="AY13" s="4"/>
      <c r="AZ13" s="4"/>
      <c r="BA13" s="4"/>
      <c r="BB13" s="4"/>
      <c r="BC13" s="4"/>
      <c r="BD13" s="476" t="s">
        <v>161</v>
      </c>
      <c r="BE13" s="477"/>
      <c r="BF13" s="150"/>
      <c r="BG13" s="41" t="s">
        <v>218</v>
      </c>
      <c r="BH13" s="87"/>
      <c r="BI13" s="87"/>
      <c r="BJ13" s="154"/>
    </row>
    <row r="14" spans="1:77" s="6" customFormat="1" ht="13.9" customHeight="1" thickBot="1">
      <c r="A14" s="1"/>
      <c r="B14" s="364"/>
      <c r="C14" s="365"/>
      <c r="D14" s="365"/>
      <c r="E14" s="365"/>
      <c r="F14" s="365"/>
      <c r="G14" s="365"/>
      <c r="H14" s="365"/>
      <c r="I14" s="366"/>
      <c r="J14" s="364"/>
      <c r="K14" s="365"/>
      <c r="L14" s="365"/>
      <c r="M14" s="365"/>
      <c r="N14" s="423"/>
      <c r="O14" s="371"/>
      <c r="P14" s="365"/>
      <c r="Q14" s="365"/>
      <c r="R14" s="365"/>
      <c r="S14" s="365"/>
      <c r="T14" s="365"/>
      <c r="U14" s="366"/>
      <c r="V14" s="377" t="s">
        <v>7</v>
      </c>
      <c r="W14" s="453"/>
      <c r="X14" s="453"/>
      <c r="Y14" s="454"/>
      <c r="Z14" s="383" t="s">
        <v>16</v>
      </c>
      <c r="AA14" s="384"/>
      <c r="AB14" s="384"/>
      <c r="AC14" s="385"/>
      <c r="AD14" s="444" t="s">
        <v>17</v>
      </c>
      <c r="AE14" s="445"/>
      <c r="AF14" s="445"/>
      <c r="AG14" s="446"/>
      <c r="AH14" s="322" t="s">
        <v>83</v>
      </c>
      <c r="AI14" s="323"/>
      <c r="AJ14" s="323"/>
      <c r="AK14" s="324"/>
      <c r="AL14" s="436" t="s">
        <v>210</v>
      </c>
      <c r="AM14" s="437"/>
      <c r="AN14" s="330" t="s">
        <v>19</v>
      </c>
      <c r="AO14" s="331"/>
      <c r="AP14" s="331"/>
      <c r="AQ14" s="331"/>
      <c r="AR14" s="332"/>
      <c r="AS14" s="333"/>
      <c r="AX14" s="4"/>
      <c r="AY14" s="185" t="s">
        <v>236</v>
      </c>
      <c r="AZ14" s="185" t="s">
        <v>236</v>
      </c>
      <c r="BA14" s="185" t="s">
        <v>234</v>
      </c>
      <c r="BB14" s="486" t="s">
        <v>235</v>
      </c>
      <c r="BC14" s="487"/>
      <c r="BD14" s="478"/>
      <c r="BE14" s="479"/>
      <c r="BF14" s="151"/>
      <c r="BG14" s="94"/>
      <c r="BH14" s="94"/>
      <c r="BI14" s="155" t="s">
        <v>219</v>
      </c>
      <c r="BJ14" s="156">
        <v>41</v>
      </c>
      <c r="BO14" s="16" t="s">
        <v>278</v>
      </c>
    </row>
    <row r="15" spans="1:77" s="6" customFormat="1" ht="13.9" customHeight="1" thickBot="1">
      <c r="A15" s="1"/>
      <c r="B15" s="367"/>
      <c r="C15" s="368"/>
      <c r="D15" s="368"/>
      <c r="E15" s="368"/>
      <c r="F15" s="368"/>
      <c r="G15" s="368"/>
      <c r="H15" s="368"/>
      <c r="I15" s="369"/>
      <c r="J15" s="367"/>
      <c r="K15" s="368"/>
      <c r="L15" s="368"/>
      <c r="M15" s="368"/>
      <c r="N15" s="424"/>
      <c r="O15" s="372"/>
      <c r="P15" s="368"/>
      <c r="Q15" s="368"/>
      <c r="R15" s="368"/>
      <c r="S15" s="368"/>
      <c r="T15" s="368"/>
      <c r="U15" s="369"/>
      <c r="V15" s="618"/>
      <c r="W15" s="619"/>
      <c r="X15" s="619"/>
      <c r="Y15" s="620"/>
      <c r="Z15" s="621"/>
      <c r="AA15" s="622"/>
      <c r="AB15" s="622"/>
      <c r="AC15" s="623"/>
      <c r="AD15" s="447"/>
      <c r="AE15" s="448"/>
      <c r="AF15" s="448"/>
      <c r="AG15" s="449"/>
      <c r="AH15" s="325"/>
      <c r="AI15" s="326"/>
      <c r="AJ15" s="326"/>
      <c r="AK15" s="327"/>
      <c r="AL15" s="627"/>
      <c r="AM15" s="437"/>
      <c r="AN15" s="334"/>
      <c r="AO15" s="334"/>
      <c r="AP15" s="334"/>
      <c r="AQ15" s="334"/>
      <c r="AR15" s="334"/>
      <c r="AS15" s="335"/>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c r="BO15" s="6" t="s">
        <v>279</v>
      </c>
      <c r="BP15" s="6" t="s">
        <v>280</v>
      </c>
      <c r="BQ15" s="6" t="s">
        <v>281</v>
      </c>
      <c r="BR15" s="6" t="s">
        <v>282</v>
      </c>
      <c r="BS15" s="6" t="s">
        <v>283</v>
      </c>
      <c r="BT15" s="6" t="s">
        <v>284</v>
      </c>
      <c r="BU15" s="6" t="s">
        <v>285</v>
      </c>
    </row>
    <row r="16" spans="1:77" ht="18" customHeight="1" thickBot="1">
      <c r="B16" s="628" t="s">
        <v>268</v>
      </c>
      <c r="C16" s="629"/>
      <c r="D16" s="629"/>
      <c r="E16" s="629"/>
      <c r="F16" s="629"/>
      <c r="G16" s="629"/>
      <c r="H16" s="629"/>
      <c r="I16" s="630"/>
      <c r="J16" s="632" t="s">
        <v>269</v>
      </c>
      <c r="K16" s="629"/>
      <c r="L16" s="629"/>
      <c r="M16" s="629"/>
      <c r="N16" s="633"/>
      <c r="O16" s="250">
        <v>7</v>
      </c>
      <c r="P16" s="243" t="s">
        <v>0</v>
      </c>
      <c r="Q16" s="251">
        <v>8</v>
      </c>
      <c r="R16" s="243" t="s">
        <v>1</v>
      </c>
      <c r="S16" s="252">
        <v>1</v>
      </c>
      <c r="T16" s="634" t="s">
        <v>286</v>
      </c>
      <c r="U16" s="634"/>
      <c r="V16" s="635"/>
      <c r="W16" s="636"/>
      <c r="X16" s="636"/>
      <c r="Y16" s="253"/>
      <c r="Z16" s="254"/>
      <c r="AA16" s="255"/>
      <c r="AB16" s="255"/>
      <c r="AC16" s="253" t="s">
        <v>8</v>
      </c>
      <c r="AD16" s="254"/>
      <c r="AE16" s="255"/>
      <c r="AF16" s="255"/>
      <c r="AG16" s="256" t="s">
        <v>8</v>
      </c>
      <c r="AH16" s="637"/>
      <c r="AI16" s="638"/>
      <c r="AJ16" s="638"/>
      <c r="AK16" s="639"/>
      <c r="AL16" s="257"/>
      <c r="AM16" s="258"/>
      <c r="AN16" s="637"/>
      <c r="AO16" s="638"/>
      <c r="AP16" s="638"/>
      <c r="AQ16" s="638"/>
      <c r="AR16" s="638"/>
      <c r="AS16" s="259" t="s">
        <v>8</v>
      </c>
      <c r="AV16" s="42">
        <f>IF(OR(O16="",Q16=""),"", IF(O16&lt;20,DATE(O16+118,Q16,IF(S16="",1,S16)),DATE(O16+88,Q16,IF(S16="",1,S16))))</f>
        <v>45870</v>
      </c>
      <c r="AW16" s="43" t="e">
        <f>IF(AV16&lt;=#REF!,"昔",IF(AV16&lt;=#REF!,"上",IF(AV16&lt;=#REF!,"中","下")))</f>
        <v>#REF!</v>
      </c>
      <c r="AX16" s="4" t="e">
        <f>IF(AV16&lt;=#REF!,5,IF(AV16&lt;=#REF!,7,IF(AV16&lt;=#REF!,9,11)))</f>
        <v>#REF!</v>
      </c>
      <c r="AY16" s="191"/>
      <c r="AZ16" s="189"/>
      <c r="BA16" s="193">
        <f>AN16</f>
        <v>0</v>
      </c>
      <c r="BB16" s="189"/>
      <c r="BC16" s="189"/>
      <c r="BD16" s="169">
        <v>1</v>
      </c>
      <c r="BE16" s="170">
        <v>1</v>
      </c>
      <c r="BF16" s="161">
        <v>1</v>
      </c>
      <c r="BG16" s="162">
        <v>16</v>
      </c>
      <c r="BH16" s="162">
        <v>24</v>
      </c>
      <c r="BI16" s="163">
        <f ca="1">IF(COUNTA(INDIRECT(ADDRESS(BG16,2)):INDIRECT(ADDRESS(BH16,2)))&gt;0,COUNTA(INDIRECT(ADDRESS(BG16,2)):INDIRECT(ADDRESS(BH16,2))),"")</f>
        <v>2</v>
      </c>
      <c r="BJ16" s="164">
        <f ca="1">IF(ISERROR(LOOKUP(1,0/BI16:BI45,BF16:BF45)),LOOKUP(1,0/BF16:BF45,BF16:BF45),LOOKUP(1,0/BI16:BI45,BF16:BF45))</f>
        <v>1</v>
      </c>
      <c r="BO16" s="1" t="e">
        <f>IF(O16&lt;=VALUE(概算年度),O16+2018,O16+1988)</f>
        <v>#REF!</v>
      </c>
      <c r="BP16" s="1" t="e">
        <f>IF(BO16=2019,1)</f>
        <v>#REF!</v>
      </c>
      <c r="BQ16" s="6" t="e">
        <f>IF(BO16&lt;=2018,1)</f>
        <v>#REF!</v>
      </c>
      <c r="BR16" s="6" t="e">
        <f>IF(BO16&gt;=2020,1)</f>
        <v>#REF!</v>
      </c>
      <c r="BS16" s="6" t="e">
        <f>IF(AND(O16=31,Q16=1,O17=31),1,IF(AND(O16=31,Q16=2,O17=31),2,IF(AND(O16=31,Q16=3,O17=31),3,IF(AND(O16=31,Q16=4,O17=31),4,IF(AND(O16&gt;VALUE(概算年度),O16&lt;31,O17=31),5)))))</f>
        <v>#REF!</v>
      </c>
      <c r="BT16" s="6" t="b">
        <f>IF(OR(O16=31,O16=1),IF(AND(O17=1,OR(Q16=1,Q16=2,Q16=3,Q16=4,Q16=5)),1,IF(AND(O17=1,Q16=6),6,IF(AND(O17=1,Q16=7),7,IF(AND(O17=1,Q16=8),8,IF(AND(O17=1,Q16=9),9,IF(AND(O17=1,Q16=10),10,IF(AND(O17=1,Q16=11),11,IF(AND(O17=1,Q16=12),12)))))))),IF(O17=1,13))</f>
        <v>0</v>
      </c>
      <c r="BU16" s="6" t="e">
        <f>IF(AND(VALUE(概算年度)='記入例　'!O16,VALUE(概算年度)='記入例　'!O17),IF('記入例　'!Q16=1,1,IF('記入例　'!Q16=2,2,IF('記入例　'!Q16=3,3))))</f>
        <v>#REF!</v>
      </c>
      <c r="BV16" s="6"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6"/>
      <c r="BX16" s="6"/>
      <c r="BY16" s="6"/>
    </row>
    <row r="17" spans="2:74" ht="18" customHeight="1">
      <c r="B17" s="631"/>
      <c r="C17" s="290"/>
      <c r="D17" s="290"/>
      <c r="E17" s="290"/>
      <c r="F17" s="290"/>
      <c r="G17" s="290"/>
      <c r="H17" s="290"/>
      <c r="I17" s="291"/>
      <c r="J17" s="289"/>
      <c r="K17" s="290"/>
      <c r="L17" s="290"/>
      <c r="M17" s="290"/>
      <c r="N17" s="293"/>
      <c r="O17" s="226">
        <v>8</v>
      </c>
      <c r="P17" s="5" t="s">
        <v>0</v>
      </c>
      <c r="Q17" s="227">
        <v>3</v>
      </c>
      <c r="R17" s="5" t="s">
        <v>1</v>
      </c>
      <c r="S17" s="228">
        <v>31</v>
      </c>
      <c r="T17" s="452" t="s">
        <v>21</v>
      </c>
      <c r="U17" s="452"/>
      <c r="V17" s="269">
        <v>9500000</v>
      </c>
      <c r="W17" s="270"/>
      <c r="X17" s="270"/>
      <c r="Y17" s="270"/>
      <c r="Z17" s="269"/>
      <c r="AA17" s="270"/>
      <c r="AB17" s="270"/>
      <c r="AC17" s="270"/>
      <c r="AD17" s="269"/>
      <c r="AE17" s="270"/>
      <c r="AF17" s="270"/>
      <c r="AG17" s="271"/>
      <c r="AH17" s="270">
        <f>V17+Z17-AD17</f>
        <v>9500000</v>
      </c>
      <c r="AI17" s="270"/>
      <c r="AJ17" s="270"/>
      <c r="AK17" s="271"/>
      <c r="AL17" s="645"/>
      <c r="AM17" s="646"/>
      <c r="AN17" s="267"/>
      <c r="AO17" s="268"/>
      <c r="AP17" s="268"/>
      <c r="AQ17" s="268"/>
      <c r="AR17" s="268"/>
      <c r="AS17" s="260"/>
      <c r="AV17" s="42"/>
      <c r="AW17" s="43"/>
      <c r="AY17" s="192">
        <f>AH17</f>
        <v>9500000</v>
      </c>
      <c r="AZ17" s="190" t="e">
        <f>IF(AV16&lt;=#REF!,AH17,IF(AND(AV16&gt;=#REF!,AV16&lt;=#REF!),AH17*105/108,AH17))</f>
        <v>#REF!</v>
      </c>
      <c r="BA17" s="187"/>
      <c r="BB17" s="190">
        <f>IF($AL17="賃金で算定",0,INT(AY17*$AL17/100))</f>
        <v>0</v>
      </c>
      <c r="BC17" s="190" t="e">
        <f>IF(AY17=AZ17,BB17,AZ17*$AL17/100)</f>
        <v>#REF!</v>
      </c>
      <c r="BD17" s="169">
        <v>2</v>
      </c>
      <c r="BE17" s="170">
        <v>2</v>
      </c>
      <c r="BF17" s="161">
        <v>2</v>
      </c>
      <c r="BG17" s="162">
        <v>60</v>
      </c>
      <c r="BH17" s="162">
        <f>BG16+BG17</f>
        <v>76</v>
      </c>
      <c r="BI17" s="165" t="str">
        <f ca="1">IF(COUNTA(INDIRECT(ADDRESS(BG17,2)):INDIRECT(ADDRESS(BH17,2)))&gt;0,COUNTA(INDIRECT(ADDRESS(BG17,2)):INDIRECT(ADDRESS(BH17,2))),"")</f>
        <v/>
      </c>
      <c r="BJ17" s="41"/>
      <c r="BL17" s="41" t="e">
        <f>IF(AY17=AZ17,0,1)</f>
        <v>#REF!</v>
      </c>
      <c r="BM17" s="41" t="e">
        <f>IF(BL17=1,AL17,"")</f>
        <v>#REF!</v>
      </c>
    </row>
    <row r="18" spans="2:74" ht="18" customHeight="1">
      <c r="B18" s="647" t="s">
        <v>270</v>
      </c>
      <c r="C18" s="287"/>
      <c r="D18" s="287"/>
      <c r="E18" s="287"/>
      <c r="F18" s="287"/>
      <c r="G18" s="287"/>
      <c r="H18" s="287"/>
      <c r="I18" s="288"/>
      <c r="J18" s="286" t="s">
        <v>271</v>
      </c>
      <c r="K18" s="287"/>
      <c r="L18" s="287"/>
      <c r="M18" s="287"/>
      <c r="N18" s="292"/>
      <c r="O18" s="220">
        <v>7</v>
      </c>
      <c r="P18" s="15" t="s">
        <v>45</v>
      </c>
      <c r="Q18" s="221">
        <v>10</v>
      </c>
      <c r="R18" s="15" t="s">
        <v>1</v>
      </c>
      <c r="S18" s="222">
        <v>1</v>
      </c>
      <c r="T18" s="294" t="s">
        <v>286</v>
      </c>
      <c r="U18" s="294"/>
      <c r="V18" s="296"/>
      <c r="W18" s="297"/>
      <c r="X18" s="297"/>
      <c r="Y18" s="33"/>
      <c r="Z18" s="31"/>
      <c r="AA18" s="32"/>
      <c r="AB18" s="32"/>
      <c r="AC18" s="33"/>
      <c r="AD18" s="31"/>
      <c r="AE18" s="32"/>
      <c r="AF18" s="32"/>
      <c r="AG18" s="38"/>
      <c r="AH18" s="280"/>
      <c r="AI18" s="281"/>
      <c r="AJ18" s="281"/>
      <c r="AK18" s="648"/>
      <c r="AL18" s="224"/>
      <c r="AM18" s="225"/>
      <c r="AN18" s="280"/>
      <c r="AO18" s="281"/>
      <c r="AP18" s="281"/>
      <c r="AQ18" s="281"/>
      <c r="AR18" s="281"/>
      <c r="AS18" s="261"/>
      <c r="AV18" s="42">
        <f>IF(OR(O18="",Q18=""),"", IF(O18&lt;20,DATE(O18+118,Q18,IF(S18="",1,S18)),DATE(O18+88,Q18,IF(S18="",1,S18))))</f>
        <v>45931</v>
      </c>
      <c r="AW18" s="43" t="e">
        <f>IF(AV18&lt;=#REF!,"昔",IF(AV18&lt;=#REF!,"上",IF(AV18&lt;=#REF!,"中","下")))</f>
        <v>#REF!</v>
      </c>
      <c r="AX18" s="4" t="e">
        <f>IF(AV18&lt;=#REF!,5,IF(AV18&lt;=#REF!,7,IF(AV18&lt;=#REF!,9,11)))</f>
        <v>#REF!</v>
      </c>
      <c r="AY18" s="191"/>
      <c r="AZ18" s="189"/>
      <c r="BA18" s="193">
        <f t="shared" ref="BA18" si="0">AN18</f>
        <v>0</v>
      </c>
      <c r="BB18" s="189"/>
      <c r="BC18" s="189"/>
      <c r="BD18" s="232">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c r="BO18" s="1" t="e">
        <f>IF(O18&lt;=VALUE(概算年度),O18+2018,O18+1988)</f>
        <v>#REF!</v>
      </c>
      <c r="BP18" s="1" t="e">
        <f>IF(BO18=2019,1)</f>
        <v>#REF!</v>
      </c>
      <c r="BQ18" s="6" t="e">
        <f>IF(BO18&lt;=2018,1)</f>
        <v>#REF!</v>
      </c>
      <c r="BR18" s="6" t="e">
        <f>IF(BO18&gt;=2020,1)</f>
        <v>#REF!</v>
      </c>
      <c r="BS18" s="6" t="e">
        <f>IF(AND(O18=31,Q18=1,O19=31),1,IF(AND(O18=31,Q18=2,O19=31),2,IF(AND(O18=31,Q18=3,O19=31),3,IF(AND(O18=31,Q18=4,O19=31),4,IF(AND(O18&gt;VALUE(概算年度),O18&lt;31,O19=31),5)))))</f>
        <v>#REF!</v>
      </c>
      <c r="BT18" s="6" t="b">
        <f>IF(OR(O18=31,O18=1),IF(AND(O19=1,OR(Q18=1,Q18=2,Q18=3,Q18=4,Q18=5)),1,IF(AND(O19=1,Q18=6),6,IF(AND(O19=1,Q18=7),7,IF(AND(O19=1,Q18=8),8,IF(AND(O19=1,Q18=9),9,IF(AND(O19=1,Q18=10),10,IF(AND(O19=1,Q18=11),11,IF(AND(O19=1,Q18=12),12)))))))),IF(O19=1,13))</f>
        <v>0</v>
      </c>
      <c r="BU18" s="6" t="e">
        <f>IF(AND(VALUE(概算年度)='記入例　'!O18,VALUE(概算年度)='記入例　'!O19),IF('記入例　'!Q18=1,1,IF('記入例　'!Q18=2,2,IF('記入例　'!Q18=3,3))))</f>
        <v>#REF!</v>
      </c>
      <c r="BV18" s="6"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631"/>
      <c r="C19" s="290"/>
      <c r="D19" s="290"/>
      <c r="E19" s="290"/>
      <c r="F19" s="290"/>
      <c r="G19" s="290"/>
      <c r="H19" s="290"/>
      <c r="I19" s="291"/>
      <c r="J19" s="289"/>
      <c r="K19" s="290"/>
      <c r="L19" s="290"/>
      <c r="M19" s="290"/>
      <c r="N19" s="293"/>
      <c r="O19" s="226">
        <v>8</v>
      </c>
      <c r="P19" s="5" t="s">
        <v>0</v>
      </c>
      <c r="Q19" s="227">
        <v>3</v>
      </c>
      <c r="R19" s="5" t="s">
        <v>1</v>
      </c>
      <c r="S19" s="228">
        <v>31</v>
      </c>
      <c r="T19" s="452" t="s">
        <v>21</v>
      </c>
      <c r="U19" s="452"/>
      <c r="V19" s="267">
        <v>1000000</v>
      </c>
      <c r="W19" s="268"/>
      <c r="X19" s="268"/>
      <c r="Y19" s="321"/>
      <c r="Z19" s="269"/>
      <c r="AA19" s="270"/>
      <c r="AB19" s="270"/>
      <c r="AC19" s="270"/>
      <c r="AD19" s="269"/>
      <c r="AE19" s="270"/>
      <c r="AF19" s="270"/>
      <c r="AG19" s="271"/>
      <c r="AH19" s="270">
        <f>V19+Z19-AD19</f>
        <v>1000000</v>
      </c>
      <c r="AI19" s="270"/>
      <c r="AJ19" s="270"/>
      <c r="AK19" s="271"/>
      <c r="AL19" s="645"/>
      <c r="AM19" s="646"/>
      <c r="AN19" s="267"/>
      <c r="AO19" s="268"/>
      <c r="AP19" s="268"/>
      <c r="AQ19" s="268"/>
      <c r="AR19" s="268"/>
      <c r="AS19" s="260"/>
      <c r="AV19" s="42"/>
      <c r="AW19" s="43"/>
      <c r="AY19" s="192">
        <f>AH19</f>
        <v>1000000</v>
      </c>
      <c r="AZ19" s="190" t="e">
        <f>IF(AV18&lt;=#REF!,AH19,IF(AND(AV18&gt;=#REF!,AV18&lt;=#REF!),AH19*105/108,AH19))</f>
        <v>#REF!</v>
      </c>
      <c r="BA19" s="187"/>
      <c r="BB19" s="190">
        <f t="shared" ref="BB19" si="2">IF($AL19="賃金で算定",0,INT(AY19*$AL19/100))</f>
        <v>0</v>
      </c>
      <c r="BC19" s="192" t="e">
        <f>IF(AY19=AZ19,BB19,AZ19*$AL19/100)</f>
        <v>#REF!</v>
      </c>
      <c r="BD19" s="171">
        <v>4</v>
      </c>
      <c r="BE19" s="234">
        <v>4</v>
      </c>
      <c r="BF19" s="161">
        <v>4</v>
      </c>
      <c r="BG19" s="162">
        <f t="shared" si="1"/>
        <v>142</v>
      </c>
      <c r="BH19" s="162">
        <f t="shared" si="1"/>
        <v>158</v>
      </c>
      <c r="BI19" s="165" t="str">
        <f ca="1">IF(COUNTA(INDIRECT(ADDRESS(BG19,2)):INDIRECT(ADDRESS(BH19,2)))&gt;0,COUNTA(INDIRECT(ADDRESS(BG19,2)):INDIRECT(ADDRESS(BH19,2))),"")</f>
        <v/>
      </c>
      <c r="BJ19" s="41"/>
      <c r="BL19" s="41" t="e">
        <f>IF(AY19=AZ19,0,1)</f>
        <v>#REF!</v>
      </c>
      <c r="BM19" s="41" t="e">
        <f>IF(BL19=1,AL19,"")</f>
        <v>#REF!</v>
      </c>
    </row>
    <row r="20" spans="2:74" ht="18" customHeight="1">
      <c r="B20" s="647"/>
      <c r="C20" s="287"/>
      <c r="D20" s="287"/>
      <c r="E20" s="287"/>
      <c r="F20" s="287"/>
      <c r="G20" s="287"/>
      <c r="H20" s="287"/>
      <c r="I20" s="288"/>
      <c r="J20" s="286"/>
      <c r="K20" s="287"/>
      <c r="L20" s="287"/>
      <c r="M20" s="287"/>
      <c r="N20" s="292"/>
      <c r="O20" s="220"/>
      <c r="P20" s="15" t="s">
        <v>45</v>
      </c>
      <c r="Q20" s="221"/>
      <c r="R20" s="15" t="s">
        <v>1</v>
      </c>
      <c r="S20" s="222"/>
      <c r="T20" s="294" t="s">
        <v>286</v>
      </c>
      <c r="U20" s="294"/>
      <c r="V20" s="296"/>
      <c r="W20" s="297"/>
      <c r="X20" s="297"/>
      <c r="Y20" s="33"/>
      <c r="Z20" s="31"/>
      <c r="AA20" s="32"/>
      <c r="AB20" s="32"/>
      <c r="AC20" s="33"/>
      <c r="AD20" s="31"/>
      <c r="AE20" s="32"/>
      <c r="AF20" s="32"/>
      <c r="AG20" s="38"/>
      <c r="AH20" s="280"/>
      <c r="AI20" s="281"/>
      <c r="AJ20" s="281"/>
      <c r="AK20" s="648"/>
      <c r="AL20" s="224"/>
      <c r="AM20" s="225"/>
      <c r="AN20" s="280"/>
      <c r="AO20" s="281"/>
      <c r="AP20" s="281"/>
      <c r="AQ20" s="281"/>
      <c r="AR20" s="281"/>
      <c r="AS20" s="261"/>
      <c r="AV20" s="42" t="str">
        <f>IF(OR(O20="",Q20=""),"", IF(O20&lt;20,DATE(O20+118,Q20,IF(S20="",1,S20)),DATE(O20+88,Q20,IF(S20="",1,S20))))</f>
        <v/>
      </c>
      <c r="AW20" s="43" t="e">
        <f>IF(AV20&lt;=#REF!,"昔",IF(AV20&lt;=#REF!,"上",IF(AV20&lt;=#REF!,"中","下")))</f>
        <v>#REF!</v>
      </c>
      <c r="AX20" s="4" t="e">
        <f>IF(AV20&lt;=#REF!,5,IF(AV20&lt;=#REF!,7,IF(AV20&lt;=#REF!,9,11)))</f>
        <v>#REF!</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c r="BO20" s="1" t="e">
        <f>IF(O20&lt;=VALUE(概算年度),O20+2018,O20+1988)</f>
        <v>#REF!</v>
      </c>
      <c r="BP20" s="1" t="e">
        <f>IF(BO20=2019,1)</f>
        <v>#REF!</v>
      </c>
      <c r="BQ20" s="6" t="e">
        <f>IF(BO20&lt;=2018,1)</f>
        <v>#REF!</v>
      </c>
      <c r="BR20" s="6" t="e">
        <f>IF(BO20&gt;=2020,1)</f>
        <v>#REF!</v>
      </c>
      <c r="BS20" s="6" t="e">
        <f>IF(AND(O20=31,Q20=1,O21=31),1,IF(AND(O20=31,Q20=2,O21=31),2,IF(AND(O20=31,Q20=3,O21=31),3,IF(AND(O20=31,Q20=4,O21=31),4,IF(AND(O20&gt;VALUE(概算年度),O20&lt;31,O21=31),5)))))</f>
        <v>#REF!</v>
      </c>
      <c r="BT20" s="6" t="b">
        <f>IF(OR(O20=31,O20=1),IF(AND(O21=1,OR(Q20=1,Q20=2,Q20=3,Q20=4,Q20=5)),1,IF(AND(O21=1,Q20=6),6,IF(AND(O21=1,Q20=7),7,IF(AND(O21=1,Q20=8),8,IF(AND(O21=1,Q20=9),9,IF(AND(O21=1,Q20=10),10,IF(AND(O21=1,Q20=11),11,IF(AND(O21=1,Q20=12),12)))))))),IF(O21=1,13))</f>
        <v>0</v>
      </c>
      <c r="BU20" s="6" t="e">
        <f>IF(AND(VALUE(概算年度)='記入例　'!O20,VALUE(概算年度)='記入例　'!O21),IF('記入例　'!Q20=1,1,IF('記入例　'!Q20=2,2,IF('記入例　'!Q20=3,3))))</f>
        <v>#REF!</v>
      </c>
      <c r="BV20" s="6"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631"/>
      <c r="C21" s="290"/>
      <c r="D21" s="290"/>
      <c r="E21" s="290"/>
      <c r="F21" s="290"/>
      <c r="G21" s="290"/>
      <c r="H21" s="290"/>
      <c r="I21" s="291"/>
      <c r="J21" s="289"/>
      <c r="K21" s="290"/>
      <c r="L21" s="290"/>
      <c r="M21" s="290"/>
      <c r="N21" s="293"/>
      <c r="O21" s="226"/>
      <c r="P21" s="5" t="s">
        <v>0</v>
      </c>
      <c r="Q21" s="227"/>
      <c r="R21" s="5" t="s">
        <v>1</v>
      </c>
      <c r="S21" s="228"/>
      <c r="T21" s="452" t="s">
        <v>21</v>
      </c>
      <c r="U21" s="452"/>
      <c r="V21" s="267"/>
      <c r="W21" s="268"/>
      <c r="X21" s="268"/>
      <c r="Y21" s="321"/>
      <c r="Z21" s="267"/>
      <c r="AA21" s="268"/>
      <c r="AB21" s="268"/>
      <c r="AC21" s="268"/>
      <c r="AD21" s="267"/>
      <c r="AE21" s="268"/>
      <c r="AF21" s="268"/>
      <c r="AG21" s="321"/>
      <c r="AH21" s="270"/>
      <c r="AI21" s="270"/>
      <c r="AJ21" s="270"/>
      <c r="AK21" s="271"/>
      <c r="AL21" s="645"/>
      <c r="AM21" s="646"/>
      <c r="AN21" s="267"/>
      <c r="AO21" s="268"/>
      <c r="AP21" s="268"/>
      <c r="AQ21" s="268"/>
      <c r="AR21" s="268"/>
      <c r="AS21" s="260"/>
      <c r="AV21" s="42"/>
      <c r="AW21" s="43"/>
      <c r="AY21" s="192">
        <f>AH21</f>
        <v>0</v>
      </c>
      <c r="AZ21" s="190" t="e">
        <f>IF(AV20&lt;=#REF!,AH21,IF(AND(AV20&gt;=#REF!,AV20&lt;=#REF!),AH21*105/108,AH21))</f>
        <v>#REF!</v>
      </c>
      <c r="BA21" s="187"/>
      <c r="BB21" s="190">
        <f t="shared" ref="BB21" si="4">IF($AL21="賃金で算定",0,INT(AY21*$AL21/100))</f>
        <v>0</v>
      </c>
      <c r="BC21" s="190" t="e">
        <f>IF(AY21=AZ21,BB21,AZ21*$AL21/100)</f>
        <v>#REF!</v>
      </c>
      <c r="BE21" s="110">
        <v>6</v>
      </c>
      <c r="BF21" s="161">
        <v>6</v>
      </c>
      <c r="BG21" s="162">
        <f t="shared" si="1"/>
        <v>224</v>
      </c>
      <c r="BH21" s="162">
        <f t="shared" si="1"/>
        <v>240</v>
      </c>
      <c r="BI21" s="165" t="str">
        <f ca="1">IF(COUNTA(INDIRECT(ADDRESS(BG21,2)):INDIRECT(ADDRESS(BH21,2)))&gt;0,COUNTA(INDIRECT(ADDRESS(BG21,2)):INDIRECT(ADDRESS(BH21,2))),"")</f>
        <v/>
      </c>
      <c r="BJ21" s="41"/>
      <c r="BL21" s="41" t="e">
        <f>IF(AY21=AZ21,0,1)</f>
        <v>#REF!</v>
      </c>
      <c r="BM21" s="41" t="e">
        <f>IF(BL21=1,AL21,"")</f>
        <v>#REF!</v>
      </c>
    </row>
    <row r="22" spans="2:74" ht="18" customHeight="1">
      <c r="B22" s="647"/>
      <c r="C22" s="287"/>
      <c r="D22" s="287"/>
      <c r="E22" s="287"/>
      <c r="F22" s="287"/>
      <c r="G22" s="287"/>
      <c r="H22" s="287"/>
      <c r="I22" s="288"/>
      <c r="J22" s="286"/>
      <c r="K22" s="287"/>
      <c r="L22" s="287"/>
      <c r="M22" s="287"/>
      <c r="N22" s="292"/>
      <c r="O22" s="220"/>
      <c r="P22" s="15" t="s">
        <v>45</v>
      </c>
      <c r="Q22" s="221"/>
      <c r="R22" s="15" t="s">
        <v>1</v>
      </c>
      <c r="S22" s="222"/>
      <c r="T22" s="294" t="s">
        <v>286</v>
      </c>
      <c r="U22" s="294"/>
      <c r="V22" s="296"/>
      <c r="W22" s="297"/>
      <c r="X22" s="297"/>
      <c r="Y22" s="39"/>
      <c r="Z22" s="27"/>
      <c r="AA22" s="28"/>
      <c r="AB22" s="28"/>
      <c r="AC22" s="39"/>
      <c r="AD22" s="27"/>
      <c r="AE22" s="28"/>
      <c r="AF22" s="28"/>
      <c r="AG22" s="40"/>
      <c r="AH22" s="280"/>
      <c r="AI22" s="281"/>
      <c r="AJ22" s="281"/>
      <c r="AK22" s="648"/>
      <c r="AL22" s="224"/>
      <c r="AM22" s="225"/>
      <c r="AN22" s="280"/>
      <c r="AO22" s="281"/>
      <c r="AP22" s="281"/>
      <c r="AQ22" s="281"/>
      <c r="AR22" s="281"/>
      <c r="AS22" s="261"/>
      <c r="AV22" s="42" t="str">
        <f>IF(OR(O22="",Q22=""),"", IF(O22&lt;20,DATE(O22+118,Q22,IF(S22="",1,S22)),DATE(O22+88,Q22,IF(S22="",1,S22))))</f>
        <v/>
      </c>
      <c r="AW22" s="43" t="e">
        <f>IF(AV22&lt;=#REF!,"昔",IF(AV22&lt;=#REF!,"上",IF(AV22&lt;=#REF!,"中","下")))</f>
        <v>#REF!</v>
      </c>
      <c r="AX22" s="4" t="e">
        <f>IF(AV22&lt;=#REF!,5,IF(AV22&lt;=#REF!,7,IF(AV22&lt;=#REF!,9,11)))</f>
        <v>#REF!</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c r="BO22" s="1" t="e">
        <f>IF(O22&lt;=VALUE(概算年度),O22+2018,O22+1988)</f>
        <v>#REF!</v>
      </c>
      <c r="BP22" s="1" t="e">
        <f>IF(BO22=2019,1)</f>
        <v>#REF!</v>
      </c>
      <c r="BQ22" s="6" t="e">
        <f>IF(BO22&lt;=2018,1)</f>
        <v>#REF!</v>
      </c>
      <c r="BR22" s="6" t="e">
        <f>IF(BO22&gt;=2020,1)</f>
        <v>#REF!</v>
      </c>
      <c r="BS22" s="6" t="e">
        <f>IF(AND(O22=31,Q22=1,O23=31),1,IF(AND(O22=31,Q22=2,O23=31),2,IF(AND(O22=31,Q22=3,O23=31),3,IF(AND(O22=31,Q22=4,O23=31),4,IF(AND(O22&gt;VALUE(概算年度),O22&lt;31,O23=31),5)))))</f>
        <v>#REF!</v>
      </c>
      <c r="BT22" s="6" t="b">
        <f>IF(OR(O22=31,O22=1),IF(AND(O23=1,OR(Q22=1,Q22=2,Q22=3,Q22=4,Q22=5)),1,IF(AND(O23=1,Q22=6),6,IF(AND(O23=1,Q22=7),7,IF(AND(O23=1,Q22=8),8,IF(AND(O23=1,Q22=9),9,IF(AND(O23=1,Q22=10),10,IF(AND(O23=1,Q22=11),11,IF(AND(O23=1,Q22=12),12)))))))),IF(O23=1,13))</f>
        <v>0</v>
      </c>
      <c r="BU22" s="6" t="e">
        <f>IF(AND(VALUE(概算年度)='記入例　'!O22,VALUE(概算年度)='記入例　'!O23),IF('記入例　'!Q22=1,1,IF('記入例　'!Q22=2,2,IF('記入例　'!Q22=3,3))))</f>
        <v>#REF!</v>
      </c>
      <c r="BV22" s="6"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631"/>
      <c r="C23" s="290"/>
      <c r="D23" s="290"/>
      <c r="E23" s="290"/>
      <c r="F23" s="290"/>
      <c r="G23" s="290"/>
      <c r="H23" s="290"/>
      <c r="I23" s="291"/>
      <c r="J23" s="289"/>
      <c r="K23" s="290"/>
      <c r="L23" s="290"/>
      <c r="M23" s="290"/>
      <c r="N23" s="293"/>
      <c r="O23" s="226"/>
      <c r="P23" s="5" t="s">
        <v>0</v>
      </c>
      <c r="Q23" s="227"/>
      <c r="R23" s="5" t="s">
        <v>1</v>
      </c>
      <c r="S23" s="228"/>
      <c r="T23" s="452" t="s">
        <v>21</v>
      </c>
      <c r="U23" s="452"/>
      <c r="V23" s="267"/>
      <c r="W23" s="268"/>
      <c r="X23" s="268"/>
      <c r="Y23" s="321"/>
      <c r="Z23" s="269"/>
      <c r="AA23" s="270"/>
      <c r="AB23" s="270"/>
      <c r="AC23" s="270"/>
      <c r="AD23" s="269"/>
      <c r="AE23" s="270"/>
      <c r="AF23" s="270"/>
      <c r="AG23" s="271"/>
      <c r="AH23" s="270"/>
      <c r="AI23" s="270"/>
      <c r="AJ23" s="270"/>
      <c r="AK23" s="271"/>
      <c r="AL23" s="645"/>
      <c r="AM23" s="646"/>
      <c r="AN23" s="267"/>
      <c r="AO23" s="268"/>
      <c r="AP23" s="268"/>
      <c r="AQ23" s="268"/>
      <c r="AR23" s="268"/>
      <c r="AS23" s="260"/>
      <c r="AV23" s="42"/>
      <c r="AW23" s="43"/>
      <c r="AY23" s="192">
        <f>AH23</f>
        <v>0</v>
      </c>
      <c r="AZ23" s="190" t="e">
        <f>IF(AV22&lt;=#REF!,AH23,IF(AND(AV22&gt;=#REF!,AV22&lt;=#REF!),AH23*105/108,AH23))</f>
        <v>#REF!</v>
      </c>
      <c r="BA23" s="187"/>
      <c r="BB23" s="190">
        <f t="shared" ref="BB23" si="6">IF($AL23="賃金で算定",0,INT(AY23*$AL23/100))</f>
        <v>0</v>
      </c>
      <c r="BC23" s="190" t="e">
        <f>IF(AY23=AZ23,BB23,AZ23*$AL23/100)</f>
        <v>#REF!</v>
      </c>
      <c r="BE23" s="110">
        <v>8</v>
      </c>
      <c r="BF23" s="161">
        <v>8</v>
      </c>
      <c r="BG23" s="162">
        <f t="shared" si="1"/>
        <v>306</v>
      </c>
      <c r="BH23" s="162">
        <f t="shared" si="1"/>
        <v>322</v>
      </c>
      <c r="BI23" s="165" t="str">
        <f ca="1">IF(COUNTA(INDIRECT(ADDRESS(BG23,2)):INDIRECT(ADDRESS(BH23,2)))&gt;0,COUNTA(INDIRECT(ADDRESS(BG23,2)):INDIRECT(ADDRESS(BH23,2))),"")</f>
        <v/>
      </c>
      <c r="BJ23" s="41"/>
      <c r="BL23" s="41" t="e">
        <f>IF(AY23=AZ23,0,1)</f>
        <v>#REF!</v>
      </c>
      <c r="BM23" s="41" t="e">
        <f>IF(BL23=1,AL23,"")</f>
        <v>#REF!</v>
      </c>
    </row>
    <row r="24" spans="2:74" ht="18" customHeight="1">
      <c r="B24" s="647"/>
      <c r="C24" s="287"/>
      <c r="D24" s="287"/>
      <c r="E24" s="287"/>
      <c r="F24" s="287"/>
      <c r="G24" s="287"/>
      <c r="H24" s="287"/>
      <c r="I24" s="288"/>
      <c r="J24" s="286"/>
      <c r="K24" s="287"/>
      <c r="L24" s="287"/>
      <c r="M24" s="287"/>
      <c r="N24" s="292"/>
      <c r="O24" s="220"/>
      <c r="P24" s="15" t="s">
        <v>45</v>
      </c>
      <c r="Q24" s="221"/>
      <c r="R24" s="15" t="s">
        <v>1</v>
      </c>
      <c r="S24" s="222"/>
      <c r="T24" s="294" t="s">
        <v>286</v>
      </c>
      <c r="U24" s="294"/>
      <c r="V24" s="296"/>
      <c r="W24" s="297"/>
      <c r="X24" s="297"/>
      <c r="Y24" s="33"/>
      <c r="Z24" s="31"/>
      <c r="AA24" s="32"/>
      <c r="AB24" s="32"/>
      <c r="AC24" s="33"/>
      <c r="AD24" s="31"/>
      <c r="AE24" s="32"/>
      <c r="AF24" s="32"/>
      <c r="AG24" s="38"/>
      <c r="AH24" s="280"/>
      <c r="AI24" s="281"/>
      <c r="AJ24" s="281"/>
      <c r="AK24" s="648"/>
      <c r="AL24" s="224"/>
      <c r="AM24" s="225"/>
      <c r="AN24" s="280"/>
      <c r="AO24" s="281"/>
      <c r="AP24" s="281"/>
      <c r="AQ24" s="281"/>
      <c r="AR24" s="281"/>
      <c r="AS24" s="261"/>
      <c r="AV24" s="42" t="str">
        <f>IF(OR(O24="",Q24=""),"", IF(O24&lt;20,DATE(O24+118,Q24,IF(S24="",1,S24)),DATE(O24+88,Q24,IF(S24="",1,S24))))</f>
        <v/>
      </c>
      <c r="AW24" s="43" t="e">
        <f>IF(AV24&lt;=#REF!,"昔",IF(AV24&lt;=#REF!,"上",IF(AV24&lt;=#REF!,"中","下")))</f>
        <v>#REF!</v>
      </c>
      <c r="AX24" s="4" t="e">
        <f>IF(AV24&lt;=#REF!,5,IF(AV24&lt;=#REF!,7,IF(AV24&lt;=#REF!,9,11)))</f>
        <v>#REF!</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c r="BO24" s="1" t="e">
        <f>IF(O24&lt;=VALUE(概算年度),O24+2018,O24+1988)</f>
        <v>#REF!</v>
      </c>
      <c r="BP24" s="1" t="e">
        <f>IF(BO24=2019,1)</f>
        <v>#REF!</v>
      </c>
      <c r="BQ24" s="6" t="e">
        <f>IF(BO24&lt;=2018,1)</f>
        <v>#REF!</v>
      </c>
      <c r="BR24" s="6" t="e">
        <f>IF(BO24&gt;=2020,1)</f>
        <v>#REF!</v>
      </c>
      <c r="BS24" s="6" t="e">
        <f>IF(AND(O24=31,Q24=1,O25=31),1,IF(AND(O24=31,Q24=2,O25=31),2,IF(AND(O24=31,Q24=3,O25=31),3,IF(AND(O24=31,Q24=4,O25=31),4,IF(AND(O24&gt;VALUE(概算年度),O24&lt;31,O25=31),5)))))</f>
        <v>#REF!</v>
      </c>
      <c r="BT24" s="6" t="b">
        <f>IF(OR(O24=31,O24=1),IF(AND(O25=1,OR(Q24=1,Q24=2,Q24=3,Q24=4,Q24=5)),1,IF(AND(O25=1,Q24=6),6,IF(AND(O25=1,Q24=7),7,IF(AND(O25=1,Q24=8),8,IF(AND(O25=1,Q24=9),9,IF(AND(O25=1,Q24=10),10,IF(AND(O25=1,Q24=11),11,IF(AND(O25=1,Q24=12),12)))))))),IF(O25=1,13))</f>
        <v>0</v>
      </c>
      <c r="BU24" s="6" t="e">
        <f>IF(AND(VALUE(概算年度)='記入例　'!O24,VALUE(概算年度)='記入例　'!O25),IF('記入例　'!Q24=1,1,IF('記入例　'!Q24=2,2,IF('記入例　'!Q24=3,3))))</f>
        <v>#REF!</v>
      </c>
      <c r="BV24" s="6"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631"/>
      <c r="C25" s="290"/>
      <c r="D25" s="290"/>
      <c r="E25" s="290"/>
      <c r="F25" s="290"/>
      <c r="G25" s="290"/>
      <c r="H25" s="290"/>
      <c r="I25" s="291"/>
      <c r="J25" s="289"/>
      <c r="K25" s="290"/>
      <c r="L25" s="290"/>
      <c r="M25" s="290"/>
      <c r="N25" s="293"/>
      <c r="O25" s="226"/>
      <c r="P25" s="5" t="s">
        <v>0</v>
      </c>
      <c r="Q25" s="227"/>
      <c r="R25" s="5" t="s">
        <v>1</v>
      </c>
      <c r="S25" s="228"/>
      <c r="T25" s="452" t="s">
        <v>21</v>
      </c>
      <c r="U25" s="452"/>
      <c r="V25" s="267"/>
      <c r="W25" s="268"/>
      <c r="X25" s="268"/>
      <c r="Y25" s="321"/>
      <c r="Z25" s="267"/>
      <c r="AA25" s="268"/>
      <c r="AB25" s="268"/>
      <c r="AC25" s="268"/>
      <c r="AD25" s="269"/>
      <c r="AE25" s="270"/>
      <c r="AF25" s="270"/>
      <c r="AG25" s="271"/>
      <c r="AH25" s="270"/>
      <c r="AI25" s="270"/>
      <c r="AJ25" s="270"/>
      <c r="AK25" s="271"/>
      <c r="AL25" s="645"/>
      <c r="AM25" s="646"/>
      <c r="AN25" s="267"/>
      <c r="AO25" s="268"/>
      <c r="AP25" s="268"/>
      <c r="AQ25" s="268"/>
      <c r="AR25" s="268"/>
      <c r="AS25" s="260"/>
      <c r="AV25" s="43"/>
      <c r="AW25" s="43"/>
      <c r="AY25" s="192">
        <f>AH25</f>
        <v>0</v>
      </c>
      <c r="AZ25" s="190" t="e">
        <f>IF(AV24&lt;=#REF!,AH25,IF(AND(AV24&gt;=#REF!,AV24&lt;=#REF!),AH25*105/108,AH25))</f>
        <v>#REF!</v>
      </c>
      <c r="BA25" s="187"/>
      <c r="BB25" s="190">
        <f t="shared" ref="BB25" si="8">IF($AL25="賃金で算定",0,INT(AY25*$AL25/100))</f>
        <v>0</v>
      </c>
      <c r="BC25" s="190" t="e">
        <f>IF(AY25=AZ25,BB25,AZ25*$AL25/100)</f>
        <v>#REF!</v>
      </c>
      <c r="BE25" s="110">
        <v>10</v>
      </c>
      <c r="BF25" s="161">
        <v>10</v>
      </c>
      <c r="BG25" s="162">
        <f t="shared" si="1"/>
        <v>388</v>
      </c>
      <c r="BH25" s="162">
        <f t="shared" si="1"/>
        <v>404</v>
      </c>
      <c r="BI25" s="165" t="str">
        <f ca="1">IF(COUNTA(INDIRECT(ADDRESS(BG25,2)):INDIRECT(ADDRESS(BH25,2)))&gt;0,COUNTA(INDIRECT(ADDRESS(BG25,2)):INDIRECT(ADDRESS(BH25,2))),"")</f>
        <v/>
      </c>
      <c r="BJ25" s="41"/>
      <c r="BL25" s="41" t="e">
        <f>IF(AY25=AZ25,0,1)</f>
        <v>#REF!</v>
      </c>
      <c r="BM25" s="41" t="e">
        <f>IF(BL25=1,AL25,"")</f>
        <v>#REF!</v>
      </c>
    </row>
    <row r="26" spans="2:74" ht="18" customHeight="1">
      <c r="B26" s="653" t="s">
        <v>82</v>
      </c>
      <c r="C26" s="299"/>
      <c r="D26" s="299"/>
      <c r="E26" s="300"/>
      <c r="F26" s="406" t="s">
        <v>287</v>
      </c>
      <c r="G26" s="658"/>
      <c r="H26" s="658"/>
      <c r="I26" s="658"/>
      <c r="J26" s="658"/>
      <c r="K26" s="658"/>
      <c r="L26" s="658"/>
      <c r="M26" s="658"/>
      <c r="N26" s="659"/>
      <c r="O26" s="298" t="s">
        <v>49</v>
      </c>
      <c r="P26" s="299"/>
      <c r="Q26" s="299"/>
      <c r="R26" s="299"/>
      <c r="S26" s="299"/>
      <c r="T26" s="299"/>
      <c r="U26" s="300"/>
      <c r="V26" s="280"/>
      <c r="W26" s="281"/>
      <c r="X26" s="281"/>
      <c r="Y26" s="648"/>
      <c r="Z26" s="235"/>
      <c r="AA26" s="236"/>
      <c r="AB26" s="236"/>
      <c r="AC26" s="237"/>
      <c r="AD26" s="235"/>
      <c r="AE26" s="236"/>
      <c r="AF26" s="236"/>
      <c r="AG26" s="237"/>
      <c r="AH26" s="280"/>
      <c r="AI26" s="281"/>
      <c r="AJ26" s="281"/>
      <c r="AK26" s="648"/>
      <c r="AL26" s="235"/>
      <c r="AM26" s="238"/>
      <c r="AN26" s="280"/>
      <c r="AO26" s="281"/>
      <c r="AP26" s="281"/>
      <c r="AQ26" s="281"/>
      <c r="AR26" s="281"/>
      <c r="AS26" s="262"/>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74" ht="18" customHeight="1" thickBot="1">
      <c r="B27" s="654"/>
      <c r="C27" s="302"/>
      <c r="D27" s="302"/>
      <c r="E27" s="303"/>
      <c r="F27" s="407"/>
      <c r="G27" s="660"/>
      <c r="H27" s="660"/>
      <c r="I27" s="660"/>
      <c r="J27" s="660"/>
      <c r="K27" s="660"/>
      <c r="L27" s="660"/>
      <c r="M27" s="660"/>
      <c r="N27" s="661"/>
      <c r="O27" s="301"/>
      <c r="P27" s="302"/>
      <c r="Q27" s="302"/>
      <c r="R27" s="302"/>
      <c r="S27" s="302"/>
      <c r="T27" s="302"/>
      <c r="U27" s="303"/>
      <c r="V27" s="269"/>
      <c r="W27" s="649"/>
      <c r="X27" s="649"/>
      <c r="Y27" s="665"/>
      <c r="Z27" s="269"/>
      <c r="AA27" s="666"/>
      <c r="AB27" s="666"/>
      <c r="AC27" s="667"/>
      <c r="AD27" s="269"/>
      <c r="AE27" s="666"/>
      <c r="AF27" s="666"/>
      <c r="AG27" s="667"/>
      <c r="AH27" s="269"/>
      <c r="AI27" s="270"/>
      <c r="AJ27" s="270"/>
      <c r="AK27" s="270"/>
      <c r="AL27" s="229"/>
      <c r="AM27" s="230"/>
      <c r="AN27" s="269"/>
      <c r="AO27" s="649"/>
      <c r="AP27" s="649"/>
      <c r="AQ27" s="649"/>
      <c r="AR27" s="649"/>
      <c r="AS27" s="263"/>
      <c r="AV27" s="41"/>
      <c r="AW27" s="41"/>
      <c r="AY27" s="197">
        <f>AY17+AY19+AY21+AY23+AY25</f>
        <v>10500000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74" ht="18" customHeight="1" thickBot="1">
      <c r="B28" s="655"/>
      <c r="C28" s="656"/>
      <c r="D28" s="656"/>
      <c r="E28" s="657"/>
      <c r="F28" s="662"/>
      <c r="G28" s="662"/>
      <c r="H28" s="662"/>
      <c r="I28" s="662"/>
      <c r="J28" s="662"/>
      <c r="K28" s="662"/>
      <c r="L28" s="662"/>
      <c r="M28" s="662"/>
      <c r="N28" s="663"/>
      <c r="O28" s="664"/>
      <c r="P28" s="656"/>
      <c r="Q28" s="656"/>
      <c r="R28" s="656"/>
      <c r="S28" s="656"/>
      <c r="T28" s="656"/>
      <c r="U28" s="657"/>
      <c r="V28" s="650"/>
      <c r="W28" s="651"/>
      <c r="X28" s="651"/>
      <c r="Y28" s="651"/>
      <c r="Z28" s="650"/>
      <c r="AA28" s="651"/>
      <c r="AB28" s="651"/>
      <c r="AC28" s="651"/>
      <c r="AD28" s="650"/>
      <c r="AE28" s="651"/>
      <c r="AF28" s="651"/>
      <c r="AG28" s="651"/>
      <c r="AH28" s="650">
        <v>25100000</v>
      </c>
      <c r="AI28" s="651"/>
      <c r="AJ28" s="651"/>
      <c r="AK28" s="652"/>
      <c r="AL28" s="264"/>
      <c r="AM28" s="265"/>
      <c r="AN28" s="650"/>
      <c r="AO28" s="651"/>
      <c r="AP28" s="651"/>
      <c r="AQ28" s="651"/>
      <c r="AR28" s="651"/>
      <c r="AS28" s="266"/>
      <c r="AU28" s="85"/>
      <c r="AV28" s="41"/>
      <c r="AW28" s="41"/>
      <c r="AY28" s="198"/>
      <c r="AZ28" s="200" t="e">
        <f>IF(AZ17+AZ19+AZ21+AZ23+AZ25=AY27,0,ROUNDDOWN(AZ17+AZ19+AZ21+AZ23+AZ25,0))</f>
        <v>#REF!</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74" ht="15.75" customHeight="1" thickBot="1">
      <c r="D29" s="2" t="s">
        <v>22</v>
      </c>
      <c r="AD29" s="1" t="str">
        <f>IF(AND($F26="",$V26+$V27&gt;0),"事業の種類を選択してください。","")</f>
        <v/>
      </c>
      <c r="AN29" s="671">
        <f>IF(AN26=0,0,AN26+IF(AN28=0,AN27,AN28))</f>
        <v>0</v>
      </c>
      <c r="AO29" s="671"/>
      <c r="AP29" s="671"/>
      <c r="AQ29" s="671"/>
      <c r="AR29" s="671"/>
      <c r="BF29" s="161">
        <v>14</v>
      </c>
      <c r="BG29" s="162">
        <f t="shared" si="1"/>
        <v>552</v>
      </c>
      <c r="BH29" s="162">
        <f t="shared" si="1"/>
        <v>568</v>
      </c>
      <c r="BI29" s="165" t="str">
        <f ca="1">IF(COUNTA(INDIRECT(ADDRESS(BG29,2)):INDIRECT(ADDRESS(BH29,2)))&gt;0,COUNTA(INDIRECT(ADDRESS(BG29,2)):INDIRECT(ADDRESS(BH29,2))),"")</f>
        <v/>
      </c>
      <c r="BJ29" s="41"/>
    </row>
    <row r="30" spans="2:74" ht="15" customHeight="1" thickBot="1">
      <c r="AC30" s="239"/>
      <c r="AD30" s="240"/>
      <c r="AE30" s="240"/>
      <c r="AF30" s="240"/>
      <c r="AG30" s="241"/>
      <c r="AH30" s="240"/>
      <c r="AI30" s="242" t="s">
        <v>34</v>
      </c>
      <c r="AJ30" s="672">
        <v>151</v>
      </c>
      <c r="AK30" s="672"/>
      <c r="AL30" s="672"/>
      <c r="AM30" s="634" t="s">
        <v>205</v>
      </c>
      <c r="AN30" s="634"/>
      <c r="AO30" s="673" t="s">
        <v>272</v>
      </c>
      <c r="AP30" s="673"/>
      <c r="AQ30" s="673"/>
      <c r="AR30" s="673"/>
      <c r="AS30" s="244" t="s">
        <v>35</v>
      </c>
      <c r="AV30" s="42"/>
      <c r="BF30" s="161">
        <v>15</v>
      </c>
      <c r="BG30" s="162">
        <f t="shared" si="1"/>
        <v>593</v>
      </c>
      <c r="BH30" s="162">
        <f t="shared" si="1"/>
        <v>609</v>
      </c>
      <c r="BI30" s="165" t="str">
        <f ca="1">IF(COUNTA(INDIRECT(ADDRESS(BG30,2)):INDIRECT(ADDRESS(BH30,2)))&gt;0,COUNTA(INDIRECT(ADDRESS(BG30,2)):INDIRECT(ADDRESS(BH30,2))),"")</f>
        <v/>
      </c>
      <c r="BJ30" s="41"/>
    </row>
    <row r="31" spans="2:74" ht="15" customHeight="1" thickBot="1">
      <c r="D31" s="674">
        <v>8</v>
      </c>
      <c r="E31" s="675"/>
      <c r="F31" s="17" t="s">
        <v>0</v>
      </c>
      <c r="G31" s="674">
        <v>4</v>
      </c>
      <c r="H31" s="675"/>
      <c r="I31" s="17" t="s">
        <v>1</v>
      </c>
      <c r="J31" s="674">
        <v>1</v>
      </c>
      <c r="K31" s="675"/>
      <c r="L31" s="17" t="s">
        <v>23</v>
      </c>
      <c r="AC31" s="245"/>
      <c r="AG31" s="18"/>
      <c r="AI31" s="16" t="s">
        <v>36</v>
      </c>
      <c r="AJ31" s="426" t="s">
        <v>273</v>
      </c>
      <c r="AK31" s="426"/>
      <c r="AL31" s="5" t="s">
        <v>205</v>
      </c>
      <c r="AM31" s="426" t="s">
        <v>274</v>
      </c>
      <c r="AN31" s="426"/>
      <c r="AO31" s="5" t="s">
        <v>37</v>
      </c>
      <c r="AP31" s="426" t="s">
        <v>275</v>
      </c>
      <c r="AQ31" s="426"/>
      <c r="AR31" s="426"/>
      <c r="AS31" s="246" t="s">
        <v>35</v>
      </c>
      <c r="BF31" s="161">
        <v>16</v>
      </c>
      <c r="BG31" s="162">
        <f t="shared" si="1"/>
        <v>634</v>
      </c>
      <c r="BH31" s="162">
        <f t="shared" si="1"/>
        <v>650</v>
      </c>
      <c r="BI31" s="165" t="str">
        <f ca="1">IF(COUNTA(INDIRECT(ADDRESS(BG31,2)):INDIRECT(ADDRESS(BH31,2)))&gt;0,COUNTA(INDIRECT(ADDRESS(BG31,2)):INDIRECT(ADDRESS(BH31,2))),"")</f>
        <v/>
      </c>
      <c r="BJ31" s="41"/>
    </row>
    <row r="32" spans="2:74" ht="18" customHeight="1">
      <c r="D32" s="4"/>
      <c r="E32" s="4"/>
      <c r="F32" s="4"/>
      <c r="G32" s="4"/>
      <c r="AA32" s="420" t="s">
        <v>24</v>
      </c>
      <c r="AB32" s="420"/>
      <c r="AC32" s="694" t="s">
        <v>276</v>
      </c>
      <c r="AD32" s="421"/>
      <c r="AE32" s="421"/>
      <c r="AF32" s="421"/>
      <c r="AG32" s="421"/>
      <c r="AH32" s="421"/>
      <c r="AI32" s="421"/>
      <c r="AJ32" s="421"/>
      <c r="AK32" s="421"/>
      <c r="AL32" s="421"/>
      <c r="AM32" s="421"/>
      <c r="AN32" s="421"/>
      <c r="AO32" s="421"/>
      <c r="AP32" s="421"/>
      <c r="AQ32" s="421"/>
      <c r="AR32" s="421"/>
      <c r="AS32" s="695"/>
      <c r="BF32" s="161">
        <v>17</v>
      </c>
      <c r="BG32" s="162">
        <f t="shared" si="1"/>
        <v>675</v>
      </c>
      <c r="BH32" s="162">
        <f t="shared" si="1"/>
        <v>691</v>
      </c>
      <c r="BI32" s="165" t="str">
        <f ca="1">IF(COUNTA(INDIRECT(ADDRESS(BG32,2)):INDIRECT(ADDRESS(BH32,2)))&gt;0,COUNTA(INDIRECT(ADDRESS(BG32,2)):INDIRECT(ADDRESS(BH32,2))),"")</f>
        <v/>
      </c>
      <c r="BJ32" s="41"/>
    </row>
    <row r="33" spans="2:62" ht="15" customHeight="1">
      <c r="D33" s="4"/>
      <c r="E33" s="4"/>
      <c r="F33" s="4"/>
      <c r="G33" s="4"/>
      <c r="H33" s="6"/>
      <c r="X33" s="464" t="s">
        <v>25</v>
      </c>
      <c r="Y33" s="464"/>
      <c r="Z33" s="464"/>
      <c r="AA33" s="2"/>
      <c r="AB33" s="2"/>
      <c r="AC33" s="668"/>
      <c r="AD33" s="471"/>
      <c r="AE33" s="471"/>
      <c r="AF33" s="471"/>
      <c r="AG33" s="471"/>
      <c r="AH33" s="471"/>
      <c r="AI33" s="471"/>
      <c r="AJ33" s="471"/>
      <c r="AK33" s="471"/>
      <c r="AL33" s="471"/>
      <c r="AM33" s="471"/>
      <c r="AN33" s="471"/>
      <c r="AS33" s="247"/>
      <c r="BF33" s="161">
        <v>18</v>
      </c>
      <c r="BG33" s="162">
        <f t="shared" si="1"/>
        <v>716</v>
      </c>
      <c r="BH33" s="162">
        <f t="shared" si="1"/>
        <v>732</v>
      </c>
      <c r="BI33" s="165" t="str">
        <f ca="1">IF(COUNTA(INDIRECT(ADDRESS(BG33,2)):INDIRECT(ADDRESS(BH33,2)))&gt;0,COUNTA(INDIRECT(ADDRESS(BG33,2)):INDIRECT(ADDRESS(BH33,2))),"")</f>
        <v/>
      </c>
      <c r="BJ33" s="41"/>
    </row>
    <row r="34" spans="2:62" ht="15" customHeight="1" thickBot="1">
      <c r="D34" s="399" t="s">
        <v>258</v>
      </c>
      <c r="E34" s="399"/>
      <c r="F34" s="399"/>
      <c r="G34" s="399"/>
      <c r="H34" s="17" t="s">
        <v>26</v>
      </c>
      <c r="I34" s="17"/>
      <c r="J34" s="17"/>
      <c r="K34" s="17"/>
      <c r="L34" s="17"/>
      <c r="M34" s="17"/>
      <c r="N34" s="17"/>
      <c r="O34" s="17"/>
      <c r="P34" s="17"/>
      <c r="Q34" s="17"/>
      <c r="R34" s="19"/>
      <c r="S34" s="17"/>
      <c r="Y34" s="4"/>
      <c r="Z34" s="4"/>
      <c r="AA34" s="420" t="s">
        <v>27</v>
      </c>
      <c r="AB34" s="420"/>
      <c r="AC34" s="669" t="s">
        <v>277</v>
      </c>
      <c r="AD34" s="670"/>
      <c r="AE34" s="670"/>
      <c r="AF34" s="670"/>
      <c r="AG34" s="670"/>
      <c r="AH34" s="670"/>
      <c r="AI34" s="670"/>
      <c r="AJ34" s="670"/>
      <c r="AK34" s="670"/>
      <c r="AL34" s="670"/>
      <c r="AM34" s="670"/>
      <c r="AN34" s="670"/>
      <c r="AO34" s="248"/>
      <c r="AP34" s="248"/>
      <c r="AQ34" s="248"/>
      <c r="AR34" s="248"/>
      <c r="AS34" s="249"/>
      <c r="BF34" s="161">
        <v>19</v>
      </c>
      <c r="BG34" s="162">
        <f t="shared" ref="BG34:BH45" si="9">BG33+$BJ$14</f>
        <v>757</v>
      </c>
      <c r="BH34" s="162">
        <f t="shared" si="9"/>
        <v>773</v>
      </c>
      <c r="BI34" s="165" t="str">
        <f ca="1">IF(COUNTA(INDIRECT(ADDRESS(BG34,2)):INDIRECT(ADDRESS(BH34,2)))&gt;0,COUNTA(INDIRECT(ADDRESS(BG34,2)):INDIRECT(ADDRESS(BH34,2))),"")</f>
        <v/>
      </c>
      <c r="BJ34" s="41"/>
    </row>
    <row r="35" spans="2:62" ht="1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6.149999999999999"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400" t="s">
        <v>42</v>
      </c>
      <c r="AD36" s="401"/>
      <c r="AE36" s="401"/>
      <c r="AF36" s="401"/>
      <c r="AG36" s="401"/>
      <c r="AH36" s="402"/>
      <c r="AI36" s="21"/>
      <c r="AJ36" s="465" t="s">
        <v>40</v>
      </c>
      <c r="AK36" s="465"/>
      <c r="AL36" s="465"/>
      <c r="AM36" s="465"/>
      <c r="AN36" s="465"/>
      <c r="AO36" s="24"/>
      <c r="AP36" s="458" t="s">
        <v>43</v>
      </c>
      <c r="AQ36" s="459"/>
      <c r="AR36" s="459"/>
      <c r="AS36" s="460"/>
      <c r="BF36" s="161">
        <v>21</v>
      </c>
      <c r="BG36" s="162">
        <f t="shared" si="9"/>
        <v>839</v>
      </c>
      <c r="BH36" s="162">
        <f t="shared" si="9"/>
        <v>855</v>
      </c>
      <c r="BI36" s="165" t="str">
        <f ca="1">IF(COUNTA(INDIRECT(ADDRESS(BG36,2)):INDIRECT(ADDRESS(BH36,2)))&gt;0,COUNTA(INDIRECT(ADDRESS(BG36,2)):INDIRECT(ADDRESS(BH36,2))),"")</f>
        <v/>
      </c>
      <c r="BJ36" s="41"/>
    </row>
    <row r="37" spans="2:62" ht="16.149999999999999" customHeight="1">
      <c r="D37" s="210" t="s">
        <v>254</v>
      </c>
      <c r="E37" s="20"/>
      <c r="F37" s="2"/>
      <c r="G37" s="2"/>
      <c r="H37" s="2"/>
      <c r="I37" s="2"/>
      <c r="J37" s="2"/>
      <c r="K37" s="2"/>
      <c r="L37" s="2"/>
      <c r="M37" s="2"/>
      <c r="N37" s="2"/>
      <c r="O37" s="2"/>
      <c r="P37" s="2"/>
      <c r="Q37" s="2"/>
      <c r="R37" s="2"/>
      <c r="S37" s="2"/>
      <c r="T37" s="2"/>
      <c r="U37" s="2"/>
      <c r="V37" s="2"/>
      <c r="W37" s="2"/>
      <c r="X37" s="2"/>
      <c r="AA37" s="416"/>
      <c r="AB37" s="417"/>
      <c r="AC37" s="403"/>
      <c r="AD37" s="404"/>
      <c r="AE37" s="404"/>
      <c r="AF37" s="404"/>
      <c r="AG37" s="404"/>
      <c r="AH37" s="405"/>
      <c r="AI37" s="6"/>
      <c r="AJ37" s="466"/>
      <c r="AK37" s="466"/>
      <c r="AL37" s="466"/>
      <c r="AM37" s="466"/>
      <c r="AN37" s="466"/>
      <c r="AO37" s="23"/>
      <c r="AP37" s="461"/>
      <c r="AQ37" s="462"/>
      <c r="AR37" s="462"/>
      <c r="AS37" s="463"/>
      <c r="BF37" s="161">
        <v>22</v>
      </c>
      <c r="BG37" s="162">
        <f t="shared" si="9"/>
        <v>880</v>
      </c>
      <c r="BH37" s="162">
        <f t="shared" si="9"/>
        <v>896</v>
      </c>
      <c r="BI37" s="165" t="str">
        <f ca="1">IF(COUNTA(INDIRECT(ADDRESS(BG37,2)):INDIRECT(ADDRESS(BH37,2)))&gt;0,COUNTA(INDIRECT(ADDRESS(BG37,2)):INDIRECT(ADDRESS(BH37,2))),"")</f>
        <v/>
      </c>
      <c r="BJ37" s="41"/>
    </row>
    <row r="38" spans="2:62" ht="16.149999999999999" customHeight="1">
      <c r="D38" s="20" t="s">
        <v>41</v>
      </c>
      <c r="E38" s="20"/>
      <c r="F38" s="2"/>
      <c r="G38" s="2"/>
      <c r="H38" s="2"/>
      <c r="I38" s="2"/>
      <c r="J38" s="2"/>
      <c r="K38" s="2"/>
      <c r="L38" s="2"/>
      <c r="M38" s="2"/>
      <c r="N38" s="2"/>
      <c r="O38" s="2"/>
      <c r="P38" s="2"/>
      <c r="Q38" s="2"/>
      <c r="R38" s="2"/>
      <c r="S38" s="2"/>
      <c r="T38" s="2"/>
      <c r="U38" s="2"/>
      <c r="V38" s="2"/>
      <c r="W38" s="2"/>
      <c r="X38" s="2"/>
      <c r="AA38" s="416"/>
      <c r="AB38" s="417"/>
      <c r="AC38" s="676"/>
      <c r="AD38" s="677"/>
      <c r="AE38" s="677"/>
      <c r="AF38" s="677"/>
      <c r="AG38" s="677"/>
      <c r="AH38" s="678"/>
      <c r="AI38" s="682"/>
      <c r="AJ38" s="683"/>
      <c r="AK38" s="683"/>
      <c r="AL38" s="683"/>
      <c r="AM38" s="683"/>
      <c r="AN38" s="683"/>
      <c r="AO38" s="684"/>
      <c r="AP38" s="688"/>
      <c r="AQ38" s="689"/>
      <c r="AR38" s="689"/>
      <c r="AS38" s="690"/>
      <c r="BF38" s="161">
        <v>23</v>
      </c>
      <c r="BG38" s="162">
        <f t="shared" si="9"/>
        <v>921</v>
      </c>
      <c r="BH38" s="162">
        <f t="shared" si="9"/>
        <v>937</v>
      </c>
      <c r="BI38" s="165" t="str">
        <f ca="1">IF(COUNTA(INDIRECT(ADDRESS(BG38,2)):INDIRECT(ADDRESS(BH38,2)))&gt;0,COUNTA(INDIRECT(ADDRESS(BG38,2)):INDIRECT(ADDRESS(BH38,2))),"")</f>
        <v/>
      </c>
      <c r="BJ38" s="41"/>
    </row>
    <row r="39" spans="2:62" ht="16.149999999999999" customHeight="1">
      <c r="D39" s="22"/>
      <c r="E39" s="20"/>
      <c r="F39" s="2"/>
      <c r="G39" s="2"/>
      <c r="H39" s="2"/>
      <c r="I39" s="2"/>
      <c r="J39" s="2"/>
      <c r="K39" s="2"/>
      <c r="L39" s="2"/>
      <c r="M39" s="2"/>
      <c r="N39" s="2"/>
      <c r="O39" s="2"/>
      <c r="P39" s="2"/>
      <c r="Q39" s="2"/>
      <c r="R39" s="2"/>
      <c r="S39" s="2"/>
      <c r="T39" s="2"/>
      <c r="U39" s="2"/>
      <c r="V39" s="2"/>
      <c r="W39" s="2"/>
      <c r="X39" s="2"/>
      <c r="AA39" s="418"/>
      <c r="AB39" s="419"/>
      <c r="AC39" s="679"/>
      <c r="AD39" s="680"/>
      <c r="AE39" s="680"/>
      <c r="AF39" s="680"/>
      <c r="AG39" s="680"/>
      <c r="AH39" s="681"/>
      <c r="AI39" s="685"/>
      <c r="AJ39" s="686"/>
      <c r="AK39" s="686"/>
      <c r="AL39" s="686"/>
      <c r="AM39" s="686"/>
      <c r="AN39" s="686"/>
      <c r="AO39" s="687"/>
      <c r="AP39" s="691"/>
      <c r="AQ39" s="692"/>
      <c r="AR39" s="692"/>
      <c r="AS39" s="693"/>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25"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25"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4"/>
    </row>
    <row r="49" spans="2:74" ht="12.75" customHeight="1">
      <c r="M49" s="45"/>
      <c r="N49" s="45"/>
      <c r="O49" s="45"/>
      <c r="P49" s="45"/>
      <c r="Q49" s="45"/>
      <c r="R49" s="45"/>
      <c r="S49" s="45"/>
      <c r="T49" s="46"/>
      <c r="U49" s="46"/>
      <c r="V49" s="46"/>
      <c r="W49" s="46"/>
      <c r="X49" s="46"/>
      <c r="Y49" s="46"/>
      <c r="Z49" s="46"/>
      <c r="AA49" s="45"/>
      <c r="AB49" s="45"/>
      <c r="AC49" s="45"/>
      <c r="AL49" s="44"/>
      <c r="AM49" s="488" t="s">
        <v>253</v>
      </c>
      <c r="AN49" s="489"/>
      <c r="AO49" s="489"/>
      <c r="AP49" s="490"/>
      <c r="AZ49" s="1"/>
    </row>
    <row r="50" spans="2:74" ht="12.75" customHeight="1">
      <c r="M50" s="45"/>
      <c r="N50" s="45"/>
      <c r="O50" s="45"/>
      <c r="P50" s="45"/>
      <c r="Q50" s="45"/>
      <c r="R50" s="45"/>
      <c r="S50" s="45"/>
      <c r="T50" s="46"/>
      <c r="U50" s="46"/>
      <c r="V50" s="46"/>
      <c r="W50" s="46"/>
      <c r="X50" s="46"/>
      <c r="Y50" s="46"/>
      <c r="Z50" s="46"/>
      <c r="AA50" s="45"/>
      <c r="AB50" s="45"/>
      <c r="AC50" s="45"/>
      <c r="AL50" s="44"/>
      <c r="AM50" s="491"/>
      <c r="AN50" s="492"/>
      <c r="AO50" s="492"/>
      <c r="AP50" s="493"/>
    </row>
    <row r="51" spans="2:74" ht="12.75" customHeight="1">
      <c r="M51" s="45"/>
      <c r="N51" s="45"/>
      <c r="O51" s="45"/>
      <c r="P51" s="45"/>
      <c r="Q51" s="45"/>
      <c r="R51" s="45"/>
      <c r="S51" s="45"/>
      <c r="T51" s="45"/>
      <c r="U51" s="45"/>
      <c r="V51" s="45"/>
      <c r="W51" s="45"/>
      <c r="X51" s="45"/>
      <c r="Y51" s="45"/>
      <c r="Z51" s="45"/>
      <c r="AA51" s="45"/>
      <c r="AB51" s="45"/>
      <c r="AC51" s="45"/>
      <c r="AL51" s="44"/>
      <c r="AM51" s="209"/>
      <c r="AN51" s="209"/>
    </row>
    <row r="52" spans="2:74" ht="6" customHeight="1">
      <c r="M52" s="45"/>
      <c r="N52" s="45"/>
      <c r="O52" s="45"/>
      <c r="P52" s="45"/>
      <c r="Q52" s="45"/>
      <c r="R52" s="45"/>
      <c r="S52" s="45"/>
      <c r="T52" s="45"/>
      <c r="U52" s="45"/>
      <c r="V52" s="45"/>
      <c r="W52" s="45"/>
      <c r="X52" s="45"/>
      <c r="Y52" s="45"/>
      <c r="Z52" s="45"/>
      <c r="AA52" s="45"/>
      <c r="AB52" s="45"/>
      <c r="AC52" s="45"/>
      <c r="AL52" s="44"/>
      <c r="AM52" s="44"/>
    </row>
    <row r="53" spans="2:74" ht="12.75" customHeight="1">
      <c r="B53" s="395" t="s">
        <v>2</v>
      </c>
      <c r="C53" s="396"/>
      <c r="D53" s="396"/>
      <c r="E53" s="396"/>
      <c r="F53" s="396"/>
      <c r="G53" s="396"/>
      <c r="H53" s="396"/>
      <c r="I53" s="396"/>
      <c r="J53" s="336" t="s">
        <v>10</v>
      </c>
      <c r="K53" s="336"/>
      <c r="L53" s="3" t="s">
        <v>3</v>
      </c>
      <c r="M53" s="336" t="s">
        <v>11</v>
      </c>
      <c r="N53" s="336"/>
      <c r="O53" s="398" t="s">
        <v>12</v>
      </c>
      <c r="P53" s="336"/>
      <c r="Q53" s="336"/>
      <c r="R53" s="336"/>
      <c r="S53" s="336"/>
      <c r="T53" s="336"/>
      <c r="U53" s="336" t="s">
        <v>13</v>
      </c>
      <c r="V53" s="336"/>
      <c r="W53" s="336"/>
      <c r="AD53" s="5"/>
      <c r="AE53" s="5"/>
      <c r="AF53" s="5"/>
      <c r="AG53" s="5"/>
      <c r="AH53" s="5"/>
      <c r="AI53" s="5"/>
      <c r="AJ53" s="5"/>
      <c r="AL53" s="696"/>
      <c r="AM53" s="697"/>
      <c r="AN53" s="343" t="s">
        <v>4</v>
      </c>
      <c r="AO53" s="343"/>
      <c r="AP53" s="697"/>
      <c r="AQ53" s="697"/>
      <c r="AR53" s="343" t="s">
        <v>5</v>
      </c>
      <c r="AS53" s="352"/>
    </row>
    <row r="54" spans="2:74" ht="13.9" customHeight="1">
      <c r="B54" s="396"/>
      <c r="C54" s="396"/>
      <c r="D54" s="396"/>
      <c r="E54" s="396"/>
      <c r="F54" s="396"/>
      <c r="G54" s="396"/>
      <c r="H54" s="396"/>
      <c r="I54" s="396"/>
      <c r="J54" s="428"/>
      <c r="K54" s="704"/>
      <c r="L54" s="710"/>
      <c r="M54" s="707"/>
      <c r="N54" s="704"/>
      <c r="O54" s="707"/>
      <c r="P54" s="701"/>
      <c r="Q54" s="701"/>
      <c r="R54" s="701"/>
      <c r="S54" s="701"/>
      <c r="T54" s="704"/>
      <c r="U54" s="707"/>
      <c r="V54" s="701"/>
      <c r="W54" s="704"/>
      <c r="AD54" s="5"/>
      <c r="AE54" s="5"/>
      <c r="AF54" s="5"/>
      <c r="AG54" s="5"/>
      <c r="AH54" s="5"/>
      <c r="AI54" s="5"/>
      <c r="AJ54" s="5"/>
      <c r="AL54" s="698"/>
      <c r="AM54" s="699"/>
      <c r="AN54" s="344"/>
      <c r="AO54" s="344"/>
      <c r="AP54" s="699"/>
      <c r="AQ54" s="699"/>
      <c r="AR54" s="344"/>
      <c r="AS54" s="353"/>
    </row>
    <row r="55" spans="2:74" ht="9" customHeight="1">
      <c r="B55" s="396"/>
      <c r="C55" s="396"/>
      <c r="D55" s="396"/>
      <c r="E55" s="396"/>
      <c r="F55" s="396"/>
      <c r="G55" s="396"/>
      <c r="H55" s="396"/>
      <c r="I55" s="396"/>
      <c r="J55" s="429"/>
      <c r="K55" s="705"/>
      <c r="L55" s="711"/>
      <c r="M55" s="708"/>
      <c r="N55" s="705"/>
      <c r="O55" s="708"/>
      <c r="P55" s="702"/>
      <c r="Q55" s="702"/>
      <c r="R55" s="702"/>
      <c r="S55" s="702"/>
      <c r="T55" s="705"/>
      <c r="U55" s="708"/>
      <c r="V55" s="702"/>
      <c r="W55" s="705"/>
      <c r="AD55" s="5"/>
      <c r="AE55" s="5"/>
      <c r="AF55" s="5"/>
      <c r="AG55" s="5"/>
      <c r="AH55" s="5"/>
      <c r="AI55" s="5"/>
      <c r="AJ55" s="5"/>
      <c r="AL55" s="700"/>
      <c r="AM55" s="425"/>
      <c r="AN55" s="345"/>
      <c r="AO55" s="345"/>
      <c r="AP55" s="425"/>
      <c r="AQ55" s="425"/>
      <c r="AR55" s="345"/>
      <c r="AS55" s="354"/>
    </row>
    <row r="56" spans="2:74" ht="6" customHeight="1">
      <c r="B56" s="397"/>
      <c r="C56" s="397"/>
      <c r="D56" s="397"/>
      <c r="E56" s="397"/>
      <c r="F56" s="397"/>
      <c r="G56" s="397"/>
      <c r="H56" s="397"/>
      <c r="I56" s="397"/>
      <c r="J56" s="429"/>
      <c r="K56" s="706"/>
      <c r="L56" s="712"/>
      <c r="M56" s="709"/>
      <c r="N56" s="706"/>
      <c r="O56" s="709"/>
      <c r="P56" s="703"/>
      <c r="Q56" s="703"/>
      <c r="R56" s="703"/>
      <c r="S56" s="703"/>
      <c r="T56" s="706"/>
      <c r="U56" s="709"/>
      <c r="V56" s="703"/>
      <c r="W56" s="706"/>
    </row>
    <row r="57" spans="2:74" ht="15" customHeight="1">
      <c r="B57" s="361" t="s">
        <v>51</v>
      </c>
      <c r="C57" s="362"/>
      <c r="D57" s="362"/>
      <c r="E57" s="362"/>
      <c r="F57" s="362"/>
      <c r="G57" s="362"/>
      <c r="H57" s="362"/>
      <c r="I57" s="363"/>
      <c r="J57" s="361" t="s">
        <v>6</v>
      </c>
      <c r="K57" s="362"/>
      <c r="L57" s="362"/>
      <c r="M57" s="362"/>
      <c r="N57" s="422"/>
      <c r="O57" s="370" t="s">
        <v>52</v>
      </c>
      <c r="P57" s="362"/>
      <c r="Q57" s="362"/>
      <c r="R57" s="362"/>
      <c r="S57" s="362"/>
      <c r="T57" s="362"/>
      <c r="U57" s="363"/>
      <c r="V57" s="12" t="s">
        <v>32</v>
      </c>
      <c r="W57" s="25"/>
      <c r="X57" s="25"/>
      <c r="Y57" s="373" t="s">
        <v>44</v>
      </c>
      <c r="Z57" s="373"/>
      <c r="AA57" s="373"/>
      <c r="AB57" s="373"/>
      <c r="AC57" s="373"/>
      <c r="AD57" s="373"/>
      <c r="AE57" s="373"/>
      <c r="AF57" s="373"/>
      <c r="AG57" s="373"/>
      <c r="AH57" s="373"/>
      <c r="AI57" s="25"/>
      <c r="AJ57" s="25"/>
      <c r="AK57" s="26"/>
      <c r="AL57" s="374" t="s">
        <v>209</v>
      </c>
      <c r="AM57" s="374"/>
      <c r="AN57" s="495" t="s">
        <v>33</v>
      </c>
      <c r="AO57" s="495"/>
      <c r="AP57" s="495"/>
      <c r="AQ57" s="495"/>
      <c r="AR57" s="495"/>
      <c r="AS57" s="496"/>
    </row>
    <row r="58" spans="2:74" ht="13.9" customHeight="1">
      <c r="B58" s="364"/>
      <c r="C58" s="365"/>
      <c r="D58" s="365"/>
      <c r="E58" s="365"/>
      <c r="F58" s="365"/>
      <c r="G58" s="365"/>
      <c r="H58" s="365"/>
      <c r="I58" s="366"/>
      <c r="J58" s="364"/>
      <c r="K58" s="365"/>
      <c r="L58" s="365"/>
      <c r="M58" s="365"/>
      <c r="N58" s="423"/>
      <c r="O58" s="371"/>
      <c r="P58" s="365"/>
      <c r="Q58" s="365"/>
      <c r="R58" s="365"/>
      <c r="S58" s="365"/>
      <c r="T58" s="365"/>
      <c r="U58" s="366"/>
      <c r="V58" s="377" t="s">
        <v>7</v>
      </c>
      <c r="W58" s="453"/>
      <c r="X58" s="453"/>
      <c r="Y58" s="454"/>
      <c r="Z58" s="383" t="s">
        <v>16</v>
      </c>
      <c r="AA58" s="384"/>
      <c r="AB58" s="384"/>
      <c r="AC58" s="385"/>
      <c r="AD58" s="444" t="s">
        <v>17</v>
      </c>
      <c r="AE58" s="445"/>
      <c r="AF58" s="445"/>
      <c r="AG58" s="446"/>
      <c r="AH58" s="322" t="s">
        <v>83</v>
      </c>
      <c r="AI58" s="323"/>
      <c r="AJ58" s="323"/>
      <c r="AK58" s="324"/>
      <c r="AL58" s="328" t="s">
        <v>210</v>
      </c>
      <c r="AM58" s="328"/>
      <c r="AN58" s="330" t="s">
        <v>19</v>
      </c>
      <c r="AO58" s="331"/>
      <c r="AP58" s="331"/>
      <c r="AQ58" s="331"/>
      <c r="AR58" s="332"/>
      <c r="AS58" s="333"/>
      <c r="AY58" s="185" t="s">
        <v>236</v>
      </c>
      <c r="AZ58" s="185" t="s">
        <v>236</v>
      </c>
      <c r="BA58" s="185" t="s">
        <v>234</v>
      </c>
      <c r="BB58" s="486" t="s">
        <v>235</v>
      </c>
      <c r="BC58" s="487"/>
    </row>
    <row r="59" spans="2:74" ht="13.9" customHeight="1">
      <c r="B59" s="367"/>
      <c r="C59" s="368"/>
      <c r="D59" s="368"/>
      <c r="E59" s="368"/>
      <c r="F59" s="368"/>
      <c r="G59" s="368"/>
      <c r="H59" s="368"/>
      <c r="I59" s="369"/>
      <c r="J59" s="367"/>
      <c r="K59" s="368"/>
      <c r="L59" s="368"/>
      <c r="M59" s="368"/>
      <c r="N59" s="424"/>
      <c r="O59" s="372"/>
      <c r="P59" s="368"/>
      <c r="Q59" s="368"/>
      <c r="R59" s="368"/>
      <c r="S59" s="368"/>
      <c r="T59" s="368"/>
      <c r="U59" s="369"/>
      <c r="V59" s="455"/>
      <c r="W59" s="456"/>
      <c r="X59" s="456"/>
      <c r="Y59" s="457"/>
      <c r="Z59" s="386"/>
      <c r="AA59" s="387"/>
      <c r="AB59" s="387"/>
      <c r="AC59" s="388"/>
      <c r="AD59" s="447"/>
      <c r="AE59" s="448"/>
      <c r="AF59" s="448"/>
      <c r="AG59" s="449"/>
      <c r="AH59" s="325"/>
      <c r="AI59" s="326"/>
      <c r="AJ59" s="326"/>
      <c r="AK59" s="327"/>
      <c r="AL59" s="329"/>
      <c r="AM59" s="329"/>
      <c r="AN59" s="334"/>
      <c r="AO59" s="334"/>
      <c r="AP59" s="334"/>
      <c r="AQ59" s="334"/>
      <c r="AR59" s="334"/>
      <c r="AS59" s="335"/>
      <c r="AY59" s="186"/>
      <c r="AZ59" s="187" t="s">
        <v>230</v>
      </c>
      <c r="BA59" s="187" t="s">
        <v>233</v>
      </c>
      <c r="BB59" s="188" t="s">
        <v>231</v>
      </c>
      <c r="BC59" s="187" t="s">
        <v>230</v>
      </c>
      <c r="BL59" s="41" t="s">
        <v>244</v>
      </c>
      <c r="BM59" s="41" t="s">
        <v>148</v>
      </c>
    </row>
    <row r="60" spans="2:74" ht="18" customHeight="1">
      <c r="B60" s="286"/>
      <c r="C60" s="287"/>
      <c r="D60" s="287"/>
      <c r="E60" s="287"/>
      <c r="F60" s="287"/>
      <c r="G60" s="287"/>
      <c r="H60" s="287"/>
      <c r="I60" s="288"/>
      <c r="J60" s="286"/>
      <c r="K60" s="287"/>
      <c r="L60" s="287"/>
      <c r="M60" s="287"/>
      <c r="N60" s="292"/>
      <c r="O60" s="220"/>
      <c r="P60" s="15" t="s">
        <v>45</v>
      </c>
      <c r="Q60" s="221"/>
      <c r="R60" s="15" t="s">
        <v>1</v>
      </c>
      <c r="S60" s="222"/>
      <c r="T60" s="294" t="s">
        <v>286</v>
      </c>
      <c r="U60" s="294"/>
      <c r="V60" s="296"/>
      <c r="W60" s="297"/>
      <c r="X60" s="297"/>
      <c r="Y60" s="55" t="s">
        <v>8</v>
      </c>
      <c r="Z60" s="79"/>
      <c r="AA60" s="80"/>
      <c r="AB60" s="80"/>
      <c r="AC60" s="81" t="s">
        <v>8</v>
      </c>
      <c r="AD60" s="79"/>
      <c r="AE60" s="80"/>
      <c r="AF60" s="80"/>
      <c r="AG60" s="82" t="s">
        <v>8</v>
      </c>
      <c r="AH60" s="280"/>
      <c r="AI60" s="281"/>
      <c r="AJ60" s="281"/>
      <c r="AK60" s="648"/>
      <c r="AL60" s="224"/>
      <c r="AM60" s="225"/>
      <c r="AN60" s="280"/>
      <c r="AO60" s="281"/>
      <c r="AP60" s="281"/>
      <c r="AQ60" s="281"/>
      <c r="AR60" s="281"/>
      <c r="AS60" s="82" t="s">
        <v>8</v>
      </c>
      <c r="AV60" s="42" t="str">
        <f>IF(OR(O60="",Q60=""),"", IF(O60&lt;20,DATE(O60+118,Q60,IF(S60="",1,S60)),DATE(O60+88,Q60,IF(S60="",1,S60))))</f>
        <v/>
      </c>
      <c r="AW60" s="43" t="e">
        <f>IF(AV60&lt;=#REF!,"昔",IF(AV60&lt;=#REF!,"上",IF(AV60&lt;=#REF!,"中","下")))</f>
        <v>#REF!</v>
      </c>
      <c r="AX60" s="4" t="e">
        <f>IF(AV60&lt;=#REF!,5,IF(AV60&lt;=#REF!,7,IF(AV60&lt;=#REF!,9,11)))</f>
        <v>#REF!</v>
      </c>
      <c r="AY60" s="191"/>
      <c r="AZ60" s="189"/>
      <c r="BA60" s="193">
        <f>AN60</f>
        <v>0</v>
      </c>
      <c r="BB60" s="189"/>
      <c r="BC60" s="189"/>
      <c r="BO60" s="1" t="e">
        <f>IF(O60&lt;=VALUE(概算年度),O60+2018,O60+1988)</f>
        <v>#REF!</v>
      </c>
      <c r="BP60" s="1" t="e">
        <f>IF(BO60=2019,1)</f>
        <v>#REF!</v>
      </c>
      <c r="BQ60" s="6" t="e">
        <f>IF(BO60&lt;=2018,1)</f>
        <v>#REF!</v>
      </c>
      <c r="BR60" s="6" t="e">
        <f>IF(BO60&gt;=2020,1)</f>
        <v>#REF!</v>
      </c>
      <c r="BS60" s="6" t="e">
        <f>IF(AND(O60=31,Q60=1,O61=31),1,IF(AND(O60=31,Q60=2,O61=31),2,IF(AND(O60=31,Q60=3,O61=31),3,IF(AND(O60=31,Q60=4,O61=31),4,IF(AND(O60&gt;VALUE(概算年度),O60&lt;31,O61=31),5)))))</f>
        <v>#REF!</v>
      </c>
      <c r="BT60" s="6" t="b">
        <f>IF(OR(O60=31,O60=1),IF(AND(O61=1,OR(Q60=1,Q60=2,Q60=3,Q60=4,Q60=5)),1,IF(AND(O61=1,Q60=6),6,IF(AND(O61=1,Q60=7),7,IF(AND(O61=1,Q60=8),8,IF(AND(O61=1,Q60=9),9,IF(AND(O61=1,Q60=10),10,IF(AND(O61=1,Q60=11),11,IF(AND(O61=1,Q60=12),12)))))))),IF(O61=1,13))</f>
        <v>0</v>
      </c>
      <c r="BU60" s="6" t="e">
        <f>IF(AND(VALUE(概算年度)='記入例　'!O60,VALUE(概算年度)='記入例　'!O61),IF('記入例　'!Q60=1,1,IF('記入例　'!Q60=2,2,IF('記入例　'!Q60=3,3))))</f>
        <v>#REF!</v>
      </c>
      <c r="BV60" s="6"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c r="B61" s="289"/>
      <c r="C61" s="290"/>
      <c r="D61" s="290"/>
      <c r="E61" s="290"/>
      <c r="F61" s="290"/>
      <c r="G61" s="290"/>
      <c r="H61" s="290"/>
      <c r="I61" s="291"/>
      <c r="J61" s="289"/>
      <c r="K61" s="290"/>
      <c r="L61" s="290"/>
      <c r="M61" s="290"/>
      <c r="N61" s="293"/>
      <c r="O61" s="226"/>
      <c r="P61" s="5" t="s">
        <v>0</v>
      </c>
      <c r="Q61" s="227"/>
      <c r="R61" s="5" t="s">
        <v>1</v>
      </c>
      <c r="S61" s="228"/>
      <c r="T61" s="452" t="s">
        <v>21</v>
      </c>
      <c r="U61" s="452"/>
      <c r="V61" s="267"/>
      <c r="W61" s="268"/>
      <c r="X61" s="268"/>
      <c r="Y61" s="321"/>
      <c r="Z61" s="269"/>
      <c r="AA61" s="270"/>
      <c r="AB61" s="270"/>
      <c r="AC61" s="270"/>
      <c r="AD61" s="269"/>
      <c r="AE61" s="270"/>
      <c r="AF61" s="270"/>
      <c r="AG61" s="271"/>
      <c r="AH61" s="270"/>
      <c r="AI61" s="270"/>
      <c r="AJ61" s="270"/>
      <c r="AK61" s="271"/>
      <c r="AL61" s="645"/>
      <c r="AM61" s="646"/>
      <c r="AN61" s="267"/>
      <c r="AO61" s="268"/>
      <c r="AP61" s="268"/>
      <c r="AQ61" s="268"/>
      <c r="AR61" s="268"/>
      <c r="AS61" s="29"/>
      <c r="AV61" s="42"/>
      <c r="AW61" s="43"/>
      <c r="AY61" s="192">
        <f>AH61</f>
        <v>0</v>
      </c>
      <c r="AZ61" s="190" t="e">
        <f>IF(AV60&lt;=#REF!,AH61,IF(AND(AV60&gt;=#REF!,AV60&lt;=#REF!),AH61*105/108,AH61))</f>
        <v>#REF!</v>
      </c>
      <c r="BA61" s="187"/>
      <c r="BB61" s="190">
        <f>IF($AL61="賃金で算定",0,INT(AY61*$AL61/100))</f>
        <v>0</v>
      </c>
      <c r="BC61" s="190" t="e">
        <f>IF(AY61=AZ61,BB61,AZ61*$AL61/100)</f>
        <v>#REF!</v>
      </c>
      <c r="BL61" s="41" t="e">
        <f>IF(AY61=AZ61,0,1)</f>
        <v>#REF!</v>
      </c>
      <c r="BM61" s="41" t="e">
        <f>IF(BL61=1,AL61,"")</f>
        <v>#REF!</v>
      </c>
    </row>
    <row r="62" spans="2:74" ht="18" customHeight="1">
      <c r="B62" s="286"/>
      <c r="C62" s="287"/>
      <c r="D62" s="287"/>
      <c r="E62" s="287"/>
      <c r="F62" s="287"/>
      <c r="G62" s="287"/>
      <c r="H62" s="287"/>
      <c r="I62" s="288"/>
      <c r="J62" s="286"/>
      <c r="K62" s="287"/>
      <c r="L62" s="287"/>
      <c r="M62" s="287"/>
      <c r="N62" s="292"/>
      <c r="O62" s="220"/>
      <c r="P62" s="15" t="s">
        <v>45</v>
      </c>
      <c r="Q62" s="221"/>
      <c r="R62" s="15" t="s">
        <v>1</v>
      </c>
      <c r="S62" s="222"/>
      <c r="T62" s="294" t="s">
        <v>286</v>
      </c>
      <c r="U62" s="294"/>
      <c r="V62" s="296"/>
      <c r="W62" s="297"/>
      <c r="X62" s="297"/>
      <c r="Y62" s="56"/>
      <c r="Z62" s="31"/>
      <c r="AA62" s="32"/>
      <c r="AB62" s="32"/>
      <c r="AC62" s="33"/>
      <c r="AD62" s="31"/>
      <c r="AE62" s="32"/>
      <c r="AF62" s="32"/>
      <c r="AG62" s="38"/>
      <c r="AH62" s="280"/>
      <c r="AI62" s="281"/>
      <c r="AJ62" s="281"/>
      <c r="AK62" s="648"/>
      <c r="AL62" s="224"/>
      <c r="AM62" s="225"/>
      <c r="AN62" s="280"/>
      <c r="AO62" s="281"/>
      <c r="AP62" s="281"/>
      <c r="AQ62" s="281"/>
      <c r="AR62" s="281"/>
      <c r="AS62" s="30"/>
      <c r="AV62" s="42" t="str">
        <f>IF(OR(O62="",Q62=""),"", IF(O62&lt;20,DATE(O62+118,Q62,IF(S62="",1,S62)),DATE(O62+88,Q62,IF(S62="",1,S62))))</f>
        <v/>
      </c>
      <c r="AW62" s="43" t="e">
        <f>IF(AV62&lt;=#REF!,"昔",IF(AV62&lt;=#REF!,"上",IF(AV62&lt;=#REF!,"中","下")))</f>
        <v>#REF!</v>
      </c>
      <c r="AX62" s="4" t="e">
        <f>IF(AV62&lt;=#REF!,5,IF(AV62&lt;=#REF!,7,IF(AV62&lt;=#REF!,9,11)))</f>
        <v>#REF!</v>
      </c>
      <c r="AY62" s="191"/>
      <c r="AZ62" s="189"/>
      <c r="BA62" s="193">
        <f t="shared" ref="BA62" si="10">AN62</f>
        <v>0</v>
      </c>
      <c r="BB62" s="189"/>
      <c r="BC62" s="189"/>
      <c r="BL62" s="41"/>
      <c r="BM62" s="41"/>
      <c r="BO62" s="1" t="e">
        <f>IF(O62&lt;=VALUE(概算年度),O62+2018,O62+1988)</f>
        <v>#REF!</v>
      </c>
      <c r="BP62" s="1" t="e">
        <f>IF(BO62=2019,1)</f>
        <v>#REF!</v>
      </c>
      <c r="BQ62" s="6" t="e">
        <f>IF(BO62&lt;=2018,1)</f>
        <v>#REF!</v>
      </c>
      <c r="BR62" s="6" t="e">
        <f>IF(BO62&gt;=2020,1)</f>
        <v>#REF!</v>
      </c>
      <c r="BS62" s="6" t="e">
        <f>IF(AND(O62=31,Q62=1,O63=31),1,IF(AND(O62=31,Q62=2,O63=31),2,IF(AND(O62=31,Q62=3,O63=31),3,IF(AND(O62=31,Q62=4,O63=31),4,IF(AND(O62&gt;VALUE(概算年度),O62&lt;31,O63=31),5)))))</f>
        <v>#REF!</v>
      </c>
      <c r="BT62" s="6" t="b">
        <f>IF(OR(O62=31,O62=1),IF(AND(O63=1,OR(Q62=1,Q62=2,Q62=3,Q62=4,Q62=5)),1,IF(AND(O63=1,Q62=6),6,IF(AND(O63=1,Q62=7),7,IF(AND(O63=1,Q62=8),8,IF(AND(O63=1,Q62=9),9,IF(AND(O63=1,Q62=10),10,IF(AND(O63=1,Q62=11),11,IF(AND(O63=1,Q62=12),12)))))))),IF(O63=1,13))</f>
        <v>0</v>
      </c>
      <c r="BU62" s="6" t="e">
        <f>IF(AND(VALUE(概算年度)='記入例　'!O62,VALUE(概算年度)='記入例　'!O63),IF('記入例　'!Q62=1,1,IF('記入例　'!Q62=2,2,IF('記入例　'!Q62=3,3))))</f>
        <v>#REF!</v>
      </c>
      <c r="BV62" s="6"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c r="B63" s="289"/>
      <c r="C63" s="290"/>
      <c r="D63" s="290"/>
      <c r="E63" s="290"/>
      <c r="F63" s="290"/>
      <c r="G63" s="290"/>
      <c r="H63" s="290"/>
      <c r="I63" s="291"/>
      <c r="J63" s="289"/>
      <c r="K63" s="290"/>
      <c r="L63" s="290"/>
      <c r="M63" s="290"/>
      <c r="N63" s="293"/>
      <c r="O63" s="226"/>
      <c r="P63" s="5" t="s">
        <v>0</v>
      </c>
      <c r="Q63" s="227"/>
      <c r="R63" s="5" t="s">
        <v>1</v>
      </c>
      <c r="S63" s="228"/>
      <c r="T63" s="452" t="s">
        <v>21</v>
      </c>
      <c r="U63" s="452"/>
      <c r="V63" s="267"/>
      <c r="W63" s="268"/>
      <c r="X63" s="268"/>
      <c r="Y63" s="321"/>
      <c r="Z63" s="269"/>
      <c r="AA63" s="270"/>
      <c r="AB63" s="270"/>
      <c r="AC63" s="270"/>
      <c r="AD63" s="269"/>
      <c r="AE63" s="270"/>
      <c r="AF63" s="270"/>
      <c r="AG63" s="271"/>
      <c r="AH63" s="270"/>
      <c r="AI63" s="270"/>
      <c r="AJ63" s="270"/>
      <c r="AK63" s="271"/>
      <c r="AL63" s="645"/>
      <c r="AM63" s="646"/>
      <c r="AN63" s="267"/>
      <c r="AO63" s="268"/>
      <c r="AP63" s="268"/>
      <c r="AQ63" s="268"/>
      <c r="AR63" s="268"/>
      <c r="AS63" s="29"/>
      <c r="AV63" s="42"/>
      <c r="AW63" s="43"/>
      <c r="AY63" s="192">
        <f t="shared" ref="AY63" si="11">AH63</f>
        <v>0</v>
      </c>
      <c r="AZ63" s="190" t="e">
        <f>IF(AV62&lt;=#REF!,AH63,IF(AND(AV62&gt;=#REF!,AV62&lt;=#REF!),AH63*105/108,AH63))</f>
        <v>#REF!</v>
      </c>
      <c r="BA63" s="187"/>
      <c r="BB63" s="190">
        <f t="shared" ref="BB63" si="12">IF($AL63="賃金で算定",0,INT(AY63*$AL63/100))</f>
        <v>0</v>
      </c>
      <c r="BC63" s="190" t="e">
        <f>IF(AY63=AZ63,BB63,AZ63*$AL63/100)</f>
        <v>#REF!</v>
      </c>
      <c r="BL63" s="41" t="e">
        <f>IF(AY63=AZ63,0,1)</f>
        <v>#REF!</v>
      </c>
      <c r="BM63" s="41" t="e">
        <f>IF(BL63=1,AL63,"")</f>
        <v>#REF!</v>
      </c>
    </row>
    <row r="64" spans="2:74" ht="18" customHeight="1">
      <c r="B64" s="286"/>
      <c r="C64" s="287"/>
      <c r="D64" s="287"/>
      <c r="E64" s="287"/>
      <c r="F64" s="287"/>
      <c r="G64" s="287"/>
      <c r="H64" s="287"/>
      <c r="I64" s="288"/>
      <c r="J64" s="286"/>
      <c r="K64" s="287"/>
      <c r="L64" s="287"/>
      <c r="M64" s="287"/>
      <c r="N64" s="292"/>
      <c r="O64" s="220"/>
      <c r="P64" s="15" t="s">
        <v>45</v>
      </c>
      <c r="Q64" s="221"/>
      <c r="R64" s="15" t="s">
        <v>1</v>
      </c>
      <c r="S64" s="222"/>
      <c r="T64" s="294" t="s">
        <v>286</v>
      </c>
      <c r="U64" s="294"/>
      <c r="V64" s="296"/>
      <c r="W64" s="297"/>
      <c r="X64" s="297"/>
      <c r="Y64" s="56"/>
      <c r="Z64" s="31"/>
      <c r="AA64" s="32"/>
      <c r="AB64" s="32"/>
      <c r="AC64" s="33"/>
      <c r="AD64" s="31"/>
      <c r="AE64" s="32"/>
      <c r="AF64" s="32"/>
      <c r="AG64" s="38"/>
      <c r="AH64" s="280"/>
      <c r="AI64" s="281"/>
      <c r="AJ64" s="281"/>
      <c r="AK64" s="648"/>
      <c r="AL64" s="224"/>
      <c r="AM64" s="225"/>
      <c r="AN64" s="280"/>
      <c r="AO64" s="281"/>
      <c r="AP64" s="281"/>
      <c r="AQ64" s="281"/>
      <c r="AR64" s="281"/>
      <c r="AS64" s="30"/>
      <c r="AV64" s="42" t="str">
        <f>IF(OR(O64="",Q64=""),"", IF(O64&lt;20,DATE(O64+118,Q64,IF(S64="",1,S64)),DATE(O64+88,Q64,IF(S64="",1,S64))))</f>
        <v/>
      </c>
      <c r="AW64" s="43" t="e">
        <f>IF(AV64&lt;=#REF!,"昔",IF(AV64&lt;=#REF!,"上",IF(AV64&lt;=#REF!,"中","下")))</f>
        <v>#REF!</v>
      </c>
      <c r="AX64" s="4" t="e">
        <f>IF(AV64&lt;=#REF!,5,IF(AV64&lt;=#REF!,7,IF(AV64&lt;=#REF!,9,11)))</f>
        <v>#REF!</v>
      </c>
      <c r="AY64" s="191"/>
      <c r="AZ64" s="189"/>
      <c r="BA64" s="193">
        <f t="shared" ref="BA64" si="13">AN64</f>
        <v>0</v>
      </c>
      <c r="BB64" s="189"/>
      <c r="BC64" s="189"/>
      <c r="BO64" s="1" t="e">
        <f>IF(O64&lt;=VALUE(概算年度),O64+2018,O64+1988)</f>
        <v>#REF!</v>
      </c>
      <c r="BP64" s="1" t="e">
        <f>IF(BO64=2019,1)</f>
        <v>#REF!</v>
      </c>
      <c r="BQ64" s="6" t="e">
        <f>IF(BO64&lt;=2018,1)</f>
        <v>#REF!</v>
      </c>
      <c r="BR64" s="6" t="e">
        <f>IF(BO64&gt;=2020,1)</f>
        <v>#REF!</v>
      </c>
      <c r="BS64" s="6" t="e">
        <f>IF(AND(O64=31,Q64=1,O65=31),1,IF(AND(O64=31,Q64=2,O65=31),2,IF(AND(O64=31,Q64=3,O65=31),3,IF(AND(O64=31,Q64=4,O65=31),4,IF(AND(O64&gt;VALUE(概算年度),O64&lt;31,O65=31),5)))))</f>
        <v>#REF!</v>
      </c>
      <c r="BT64" s="6" t="b">
        <f>IF(OR(O64=31,O64=1),IF(AND(O65=1,OR(Q64=1,Q64=2,Q64=3,Q64=4,Q64=5)),1,IF(AND(O65=1,Q64=6),6,IF(AND(O65=1,Q64=7),7,IF(AND(O65=1,Q64=8),8,IF(AND(O65=1,Q64=9),9,IF(AND(O65=1,Q64=10),10,IF(AND(O65=1,Q64=11),11,IF(AND(O65=1,Q64=12),12)))))))),IF(O65=1,13))</f>
        <v>0</v>
      </c>
      <c r="BU64" s="6" t="e">
        <f>IF(AND(VALUE(概算年度)='記入例　'!O64,VALUE(概算年度)='記入例　'!O65),IF('記入例　'!Q64=1,1,IF('記入例　'!Q64=2,2,IF('記入例　'!Q64=3,3))))</f>
        <v>#REF!</v>
      </c>
      <c r="BV64" s="6"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c r="B65" s="289"/>
      <c r="C65" s="290"/>
      <c r="D65" s="290"/>
      <c r="E65" s="290"/>
      <c r="F65" s="290"/>
      <c r="G65" s="290"/>
      <c r="H65" s="290"/>
      <c r="I65" s="291"/>
      <c r="J65" s="289"/>
      <c r="K65" s="290"/>
      <c r="L65" s="290"/>
      <c r="M65" s="290"/>
      <c r="N65" s="293"/>
      <c r="O65" s="226"/>
      <c r="P65" s="5" t="s">
        <v>0</v>
      </c>
      <c r="Q65" s="227"/>
      <c r="R65" s="5" t="s">
        <v>1</v>
      </c>
      <c r="S65" s="228"/>
      <c r="T65" s="452" t="s">
        <v>21</v>
      </c>
      <c r="U65" s="452"/>
      <c r="V65" s="267"/>
      <c r="W65" s="268"/>
      <c r="X65" s="268"/>
      <c r="Y65" s="321"/>
      <c r="Z65" s="267"/>
      <c r="AA65" s="268"/>
      <c r="AB65" s="268"/>
      <c r="AC65" s="268"/>
      <c r="AD65" s="267"/>
      <c r="AE65" s="268"/>
      <c r="AF65" s="268"/>
      <c r="AG65" s="321"/>
      <c r="AH65" s="270"/>
      <c r="AI65" s="270"/>
      <c r="AJ65" s="270"/>
      <c r="AK65" s="271"/>
      <c r="AL65" s="645"/>
      <c r="AM65" s="646"/>
      <c r="AN65" s="267"/>
      <c r="AO65" s="268"/>
      <c r="AP65" s="268"/>
      <c r="AQ65" s="268"/>
      <c r="AR65" s="268"/>
      <c r="AS65" s="29"/>
      <c r="AV65" s="42"/>
      <c r="AW65" s="43"/>
      <c r="AY65" s="192">
        <f t="shared" ref="AY65" si="14">AH65</f>
        <v>0</v>
      </c>
      <c r="AZ65" s="190" t="e">
        <f>IF(AV64&lt;=#REF!,AH65,IF(AND(AV64&gt;=#REF!,AV64&lt;=#REF!),AH65*105/108,AH65))</f>
        <v>#REF!</v>
      </c>
      <c r="BA65" s="187"/>
      <c r="BB65" s="190">
        <f t="shared" ref="BB65" si="15">IF($AL65="賃金で算定",0,INT(AY65*$AL65/100))</f>
        <v>0</v>
      </c>
      <c r="BC65" s="190" t="e">
        <f>IF(AY65=AZ65,BB65,AZ65*$AL65/100)</f>
        <v>#REF!</v>
      </c>
      <c r="BL65" s="41" t="e">
        <f>IF(AY65=AZ65,0,1)</f>
        <v>#REF!</v>
      </c>
      <c r="BM65" s="41" t="e">
        <f>IF(BL65=1,AL65,"")</f>
        <v>#REF!</v>
      </c>
    </row>
    <row r="66" spans="2:74" ht="18" customHeight="1">
      <c r="B66" s="286"/>
      <c r="C66" s="287"/>
      <c r="D66" s="287"/>
      <c r="E66" s="287"/>
      <c r="F66" s="287"/>
      <c r="G66" s="287"/>
      <c r="H66" s="287"/>
      <c r="I66" s="288"/>
      <c r="J66" s="286"/>
      <c r="K66" s="287"/>
      <c r="L66" s="287"/>
      <c r="M66" s="287"/>
      <c r="N66" s="292"/>
      <c r="O66" s="220"/>
      <c r="P66" s="15" t="s">
        <v>45</v>
      </c>
      <c r="Q66" s="221"/>
      <c r="R66" s="15" t="s">
        <v>1</v>
      </c>
      <c r="S66" s="222"/>
      <c r="T66" s="294" t="s">
        <v>286</v>
      </c>
      <c r="U66" s="294"/>
      <c r="V66" s="296"/>
      <c r="W66" s="297"/>
      <c r="X66" s="297"/>
      <c r="Y66" s="57"/>
      <c r="Z66" s="27"/>
      <c r="AA66" s="28"/>
      <c r="AB66" s="28"/>
      <c r="AC66" s="39"/>
      <c r="AD66" s="27"/>
      <c r="AE66" s="28"/>
      <c r="AF66" s="28"/>
      <c r="AG66" s="40"/>
      <c r="AH66" s="280"/>
      <c r="AI66" s="281"/>
      <c r="AJ66" s="281"/>
      <c r="AK66" s="648"/>
      <c r="AL66" s="224"/>
      <c r="AM66" s="225"/>
      <c r="AN66" s="280"/>
      <c r="AO66" s="281"/>
      <c r="AP66" s="281"/>
      <c r="AQ66" s="281"/>
      <c r="AR66" s="281"/>
      <c r="AS66" s="30"/>
      <c r="AV66" s="42" t="str">
        <f>IF(OR(O66="",Q66=""),"", IF(O66&lt;20,DATE(O66+118,Q66,IF(S66="",1,S66)),DATE(O66+88,Q66,IF(S66="",1,S66))))</f>
        <v/>
      </c>
      <c r="AW66" s="43" t="e">
        <f>IF(AV66&lt;=#REF!,"昔",IF(AV66&lt;=#REF!,"上",IF(AV66&lt;=#REF!,"中","下")))</f>
        <v>#REF!</v>
      </c>
      <c r="AX66" s="4" t="e">
        <f>IF(AV66&lt;=#REF!,5,IF(AV66&lt;=#REF!,7,IF(AV66&lt;=#REF!,9,11)))</f>
        <v>#REF!</v>
      </c>
      <c r="AY66" s="191"/>
      <c r="AZ66" s="189"/>
      <c r="BA66" s="193">
        <f t="shared" ref="BA66" si="16">AN66</f>
        <v>0</v>
      </c>
      <c r="BB66" s="189"/>
      <c r="BC66" s="189"/>
      <c r="BO66" s="1" t="e">
        <f>IF(O66&lt;=VALUE(概算年度),O66+2018,O66+1988)</f>
        <v>#REF!</v>
      </c>
      <c r="BP66" s="1" t="e">
        <f>IF(BO66=2019,1)</f>
        <v>#REF!</v>
      </c>
      <c r="BQ66" s="6" t="e">
        <f>IF(BO66&lt;=2018,1)</f>
        <v>#REF!</v>
      </c>
      <c r="BR66" s="6" t="e">
        <f>IF(BO66&gt;=2020,1)</f>
        <v>#REF!</v>
      </c>
      <c r="BS66" s="6" t="e">
        <f>IF(AND(O66=31,Q66=1,O67=31),1,IF(AND(O66=31,Q66=2,O67=31),2,IF(AND(O66=31,Q66=3,O67=31),3,IF(AND(O66=31,Q66=4,O67=31),4,IF(AND(O66&gt;VALUE(概算年度),O66&lt;31,O67=31),5)))))</f>
        <v>#REF!</v>
      </c>
      <c r="BT66" s="6" t="b">
        <f>IF(OR(O66=31,O66=1),IF(AND(O67=1,OR(Q66=1,Q66=2,Q66=3,Q66=4,Q66=5)),1,IF(AND(O67=1,Q66=6),6,IF(AND(O67=1,Q66=7),7,IF(AND(O67=1,Q66=8),8,IF(AND(O67=1,Q66=9),9,IF(AND(O67=1,Q66=10),10,IF(AND(O67=1,Q66=11),11,IF(AND(O67=1,Q66=12),12)))))))),IF(O67=1,13))</f>
        <v>0</v>
      </c>
      <c r="BU66" s="6" t="e">
        <f>IF(AND(VALUE(概算年度)='記入例　'!O66,VALUE(概算年度)='記入例　'!O67),IF('記入例　'!Q66=1,1,IF('記入例　'!Q66=2,2,IF('記入例　'!Q66=3,3))))</f>
        <v>#REF!</v>
      </c>
      <c r="BV66" s="6"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c r="B67" s="289"/>
      <c r="C67" s="290"/>
      <c r="D67" s="290"/>
      <c r="E67" s="290"/>
      <c r="F67" s="290"/>
      <c r="G67" s="290"/>
      <c r="H67" s="290"/>
      <c r="I67" s="291"/>
      <c r="J67" s="289"/>
      <c r="K67" s="290"/>
      <c r="L67" s="290"/>
      <c r="M67" s="290"/>
      <c r="N67" s="293"/>
      <c r="O67" s="226"/>
      <c r="P67" s="5" t="s">
        <v>0</v>
      </c>
      <c r="Q67" s="227"/>
      <c r="R67" s="5" t="s">
        <v>1</v>
      </c>
      <c r="S67" s="228"/>
      <c r="T67" s="452" t="s">
        <v>21</v>
      </c>
      <c r="U67" s="452"/>
      <c r="V67" s="267"/>
      <c r="W67" s="268"/>
      <c r="X67" s="268"/>
      <c r="Y67" s="321"/>
      <c r="Z67" s="269"/>
      <c r="AA67" s="270"/>
      <c r="AB67" s="270"/>
      <c r="AC67" s="270"/>
      <c r="AD67" s="269"/>
      <c r="AE67" s="270"/>
      <c r="AF67" s="270"/>
      <c r="AG67" s="271"/>
      <c r="AH67" s="270"/>
      <c r="AI67" s="270"/>
      <c r="AJ67" s="270"/>
      <c r="AK67" s="271"/>
      <c r="AL67" s="645"/>
      <c r="AM67" s="646"/>
      <c r="AN67" s="267"/>
      <c r="AO67" s="268"/>
      <c r="AP67" s="268"/>
      <c r="AQ67" s="268"/>
      <c r="AR67" s="268"/>
      <c r="AS67" s="29"/>
      <c r="AV67" s="42"/>
      <c r="AW67" s="43"/>
      <c r="AY67" s="192">
        <f t="shared" ref="AY67" si="17">AH67</f>
        <v>0</v>
      </c>
      <c r="AZ67" s="190" t="e">
        <f>IF(AV66&lt;=#REF!,AH67,IF(AND(AV66&gt;=#REF!,AV66&lt;=#REF!),AH67*105/108,AH67))</f>
        <v>#REF!</v>
      </c>
      <c r="BA67" s="187"/>
      <c r="BB67" s="190">
        <f t="shared" ref="BB67" si="18">IF($AL67="賃金で算定",0,INT(AY67*$AL67/100))</f>
        <v>0</v>
      </c>
      <c r="BC67" s="190" t="e">
        <f>IF(AY67=AZ67,BB67,AZ67*$AL67/100)</f>
        <v>#REF!</v>
      </c>
      <c r="BL67" s="41" t="e">
        <f>IF(AY67=AZ67,0,1)</f>
        <v>#REF!</v>
      </c>
      <c r="BM67" s="41" t="e">
        <f>IF(BL67=1,AL67,"")</f>
        <v>#REF!</v>
      </c>
    </row>
    <row r="68" spans="2:74" ht="18" customHeight="1">
      <c r="B68" s="286"/>
      <c r="C68" s="287"/>
      <c r="D68" s="287"/>
      <c r="E68" s="287"/>
      <c r="F68" s="287"/>
      <c r="G68" s="287"/>
      <c r="H68" s="287"/>
      <c r="I68" s="288"/>
      <c r="J68" s="286"/>
      <c r="K68" s="287"/>
      <c r="L68" s="287"/>
      <c r="M68" s="287"/>
      <c r="N68" s="292"/>
      <c r="O68" s="220"/>
      <c r="P68" s="15" t="s">
        <v>45</v>
      </c>
      <c r="Q68" s="221"/>
      <c r="R68" s="15" t="s">
        <v>1</v>
      </c>
      <c r="S68" s="222"/>
      <c r="T68" s="294" t="s">
        <v>286</v>
      </c>
      <c r="U68" s="294"/>
      <c r="V68" s="296"/>
      <c r="W68" s="297"/>
      <c r="X68" s="297"/>
      <c r="Y68" s="56"/>
      <c r="Z68" s="31"/>
      <c r="AA68" s="32"/>
      <c r="AB68" s="32"/>
      <c r="AC68" s="33"/>
      <c r="AD68" s="31"/>
      <c r="AE68" s="32"/>
      <c r="AF68" s="32"/>
      <c r="AG68" s="38"/>
      <c r="AH68" s="280"/>
      <c r="AI68" s="281"/>
      <c r="AJ68" s="281"/>
      <c r="AK68" s="648"/>
      <c r="AL68" s="224"/>
      <c r="AM68" s="225"/>
      <c r="AN68" s="280"/>
      <c r="AO68" s="281"/>
      <c r="AP68" s="281"/>
      <c r="AQ68" s="281"/>
      <c r="AR68" s="281"/>
      <c r="AS68" s="30"/>
      <c r="AV68" s="42" t="str">
        <f>IF(OR(O68="",Q68=""),"", IF(O68&lt;20,DATE(O68+118,Q68,IF(S68="",1,S68)),DATE(O68+88,Q68,IF(S68="",1,S68))))</f>
        <v/>
      </c>
      <c r="AW68" s="43" t="e">
        <f>IF(AV68&lt;=#REF!,"昔",IF(AV68&lt;=#REF!,"上",IF(AV68&lt;=#REF!,"中","下")))</f>
        <v>#REF!</v>
      </c>
      <c r="AX68" s="4" t="e">
        <f>IF(AV68&lt;=#REF!,5,IF(AV68&lt;=#REF!,7,IF(AV68&lt;=#REF!,9,11)))</f>
        <v>#REF!</v>
      </c>
      <c r="AY68" s="191"/>
      <c r="AZ68" s="189"/>
      <c r="BA68" s="193">
        <f t="shared" ref="BA68" si="19">AN68</f>
        <v>0</v>
      </c>
      <c r="BB68" s="189"/>
      <c r="BC68" s="189"/>
      <c r="BO68" s="1" t="e">
        <f>IF(O68&lt;=VALUE(概算年度),O68+2018,O68+1988)</f>
        <v>#REF!</v>
      </c>
      <c r="BP68" s="1" t="e">
        <f>IF(BO68=2019,1)</f>
        <v>#REF!</v>
      </c>
      <c r="BQ68" s="6" t="e">
        <f>IF(BO68&lt;=2018,1)</f>
        <v>#REF!</v>
      </c>
      <c r="BR68" s="6" t="e">
        <f>IF(BO68&gt;=2020,1)</f>
        <v>#REF!</v>
      </c>
      <c r="BS68" s="6" t="e">
        <f>IF(AND(O68=31,Q68=1,O69=31),1,IF(AND(O68=31,Q68=2,O69=31),2,IF(AND(O68=31,Q68=3,O69=31),3,IF(AND(O68=31,Q68=4,O69=31),4,IF(AND(O68&gt;VALUE(概算年度),O68&lt;31,O69=31),5)))))</f>
        <v>#REF!</v>
      </c>
      <c r="BT68" s="6" t="b">
        <f>IF(OR(O68=31,O68=1),IF(AND(O69=1,OR(Q68=1,Q68=2,Q68=3,Q68=4,Q68=5)),1,IF(AND(O69=1,Q68=6),6,IF(AND(O69=1,Q68=7),7,IF(AND(O69=1,Q68=8),8,IF(AND(O69=1,Q68=9),9,IF(AND(O69=1,Q68=10),10,IF(AND(O69=1,Q68=11),11,IF(AND(O69=1,Q68=12),12)))))))),IF(O69=1,13))</f>
        <v>0</v>
      </c>
      <c r="BU68" s="6" t="e">
        <f>IF(AND(VALUE(概算年度)='記入例　'!O68,VALUE(概算年度)='記入例　'!O69),IF('記入例　'!Q68=1,1,IF('記入例　'!Q68=2,2,IF('記入例　'!Q68=3,3))))</f>
        <v>#REF!</v>
      </c>
      <c r="BV68" s="6"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c r="B69" s="289"/>
      <c r="C69" s="290"/>
      <c r="D69" s="290"/>
      <c r="E69" s="290"/>
      <c r="F69" s="290"/>
      <c r="G69" s="290"/>
      <c r="H69" s="290"/>
      <c r="I69" s="291"/>
      <c r="J69" s="289"/>
      <c r="K69" s="290"/>
      <c r="L69" s="290"/>
      <c r="M69" s="290"/>
      <c r="N69" s="293"/>
      <c r="O69" s="226"/>
      <c r="P69" s="5" t="s">
        <v>0</v>
      </c>
      <c r="Q69" s="227"/>
      <c r="R69" s="5" t="s">
        <v>1</v>
      </c>
      <c r="S69" s="228"/>
      <c r="T69" s="452" t="s">
        <v>21</v>
      </c>
      <c r="U69" s="452"/>
      <c r="V69" s="267"/>
      <c r="W69" s="268"/>
      <c r="X69" s="268"/>
      <c r="Y69" s="321"/>
      <c r="Z69" s="267"/>
      <c r="AA69" s="268"/>
      <c r="AB69" s="268"/>
      <c r="AC69" s="268"/>
      <c r="AD69" s="269"/>
      <c r="AE69" s="270"/>
      <c r="AF69" s="270"/>
      <c r="AG69" s="271"/>
      <c r="AH69" s="270"/>
      <c r="AI69" s="270"/>
      <c r="AJ69" s="270"/>
      <c r="AK69" s="271"/>
      <c r="AL69" s="645"/>
      <c r="AM69" s="646"/>
      <c r="AN69" s="267"/>
      <c r="AO69" s="268"/>
      <c r="AP69" s="268"/>
      <c r="AQ69" s="268"/>
      <c r="AR69" s="268"/>
      <c r="AS69" s="29"/>
      <c r="AV69" s="42"/>
      <c r="AW69" s="43"/>
      <c r="AY69" s="192">
        <f t="shared" ref="AY69" si="20">AH69</f>
        <v>0</v>
      </c>
      <c r="AZ69" s="190" t="e">
        <f>IF(AV68&lt;=#REF!,AH69,IF(AND(AV68&gt;=#REF!,AV68&lt;=#REF!),AH69*105/108,AH69))</f>
        <v>#REF!</v>
      </c>
      <c r="BA69" s="187"/>
      <c r="BB69" s="190">
        <f t="shared" ref="BB69" si="21">IF($AL69="賃金で算定",0,INT(AY69*$AL69/100))</f>
        <v>0</v>
      </c>
      <c r="BC69" s="190" t="e">
        <f>IF(AY69=AZ69,BB69,AZ69*$AL69/100)</f>
        <v>#REF!</v>
      </c>
      <c r="BL69" s="41" t="e">
        <f>IF(AY69=AZ69,0,1)</f>
        <v>#REF!</v>
      </c>
      <c r="BM69" s="41" t="e">
        <f>IF(BL69=1,AL69,"")</f>
        <v>#REF!</v>
      </c>
    </row>
    <row r="70" spans="2:74" ht="18" customHeight="1">
      <c r="B70" s="286"/>
      <c r="C70" s="287"/>
      <c r="D70" s="287"/>
      <c r="E70" s="287"/>
      <c r="F70" s="287"/>
      <c r="G70" s="287"/>
      <c r="H70" s="287"/>
      <c r="I70" s="288"/>
      <c r="J70" s="286"/>
      <c r="K70" s="287"/>
      <c r="L70" s="287"/>
      <c r="M70" s="287"/>
      <c r="N70" s="292"/>
      <c r="O70" s="220"/>
      <c r="P70" s="15" t="s">
        <v>45</v>
      </c>
      <c r="Q70" s="221"/>
      <c r="R70" s="15" t="s">
        <v>1</v>
      </c>
      <c r="S70" s="222"/>
      <c r="T70" s="294" t="s">
        <v>286</v>
      </c>
      <c r="U70" s="294"/>
      <c r="V70" s="296"/>
      <c r="W70" s="297"/>
      <c r="X70" s="297"/>
      <c r="Y70" s="56"/>
      <c r="Z70" s="31"/>
      <c r="AA70" s="32"/>
      <c r="AB70" s="32"/>
      <c r="AC70" s="33"/>
      <c r="AD70" s="31"/>
      <c r="AE70" s="32"/>
      <c r="AF70" s="32"/>
      <c r="AG70" s="38"/>
      <c r="AH70" s="280"/>
      <c r="AI70" s="281"/>
      <c r="AJ70" s="281"/>
      <c r="AK70" s="648"/>
      <c r="AL70" s="224"/>
      <c r="AM70" s="225"/>
      <c r="AN70" s="280"/>
      <c r="AO70" s="281"/>
      <c r="AP70" s="281"/>
      <c r="AQ70" s="281"/>
      <c r="AR70" s="281"/>
      <c r="AS70" s="30"/>
      <c r="AV70" s="42" t="str">
        <f>IF(OR(O70="",Q70=""),"", IF(O70&lt;20,DATE(O70+118,Q70,IF(S70="",1,S70)),DATE(O70+88,Q70,IF(S70="",1,S70))))</f>
        <v/>
      </c>
      <c r="AW70" s="43" t="e">
        <f>IF(AV70&lt;=#REF!,"昔",IF(AV70&lt;=#REF!,"上",IF(AV70&lt;=#REF!,"中","下")))</f>
        <v>#REF!</v>
      </c>
      <c r="AX70" s="4" t="e">
        <f>IF(AV70&lt;=#REF!,5,IF(AV70&lt;=#REF!,7,IF(AV70&lt;=#REF!,9,11)))</f>
        <v>#REF!</v>
      </c>
      <c r="AY70" s="191"/>
      <c r="AZ70" s="189"/>
      <c r="BA70" s="193">
        <f t="shared" ref="BA70" si="22">AN70</f>
        <v>0</v>
      </c>
      <c r="BB70" s="189"/>
      <c r="BC70" s="189"/>
      <c r="BO70" s="1" t="e">
        <f>IF(O70&lt;=VALUE(概算年度),O70+2018,O70+1988)</f>
        <v>#REF!</v>
      </c>
      <c r="BP70" s="1" t="e">
        <f>IF(BO70=2019,1)</f>
        <v>#REF!</v>
      </c>
      <c r="BQ70" s="6" t="e">
        <f>IF(BO70&lt;=2018,1)</f>
        <v>#REF!</v>
      </c>
      <c r="BR70" s="6" t="e">
        <f>IF(BO70&gt;=2020,1)</f>
        <v>#REF!</v>
      </c>
      <c r="BS70" s="6" t="e">
        <f>IF(AND(O70=31,Q70=1,O71=31),1,IF(AND(O70=31,Q70=2,O71=31),2,IF(AND(O70=31,Q70=3,O71=31),3,IF(AND(O70=31,Q70=4,O71=31),4,IF(AND(O70&gt;VALUE(概算年度),O70&lt;31,O71=31),5)))))</f>
        <v>#REF!</v>
      </c>
      <c r="BT70" s="6" t="b">
        <f>IF(OR(O70=31,O70=1),IF(AND(O71=1,OR(Q70=1,Q70=2,Q70=3,Q70=4,Q70=5)),1,IF(AND(O71=1,Q70=6),6,IF(AND(O71=1,Q70=7),7,IF(AND(O71=1,Q70=8),8,IF(AND(O71=1,Q70=9),9,IF(AND(O71=1,Q70=10),10,IF(AND(O71=1,Q70=11),11,IF(AND(O71=1,Q70=12),12)))))))),IF(O71=1,13))</f>
        <v>0</v>
      </c>
      <c r="BU70" s="6" t="e">
        <f>IF(AND(VALUE(概算年度)='記入例　'!O70,VALUE(概算年度)='記入例　'!O71),IF('記入例　'!Q70=1,1,IF('記入例　'!Q70=2,2,IF('記入例　'!Q70=3,3))))</f>
        <v>#REF!</v>
      </c>
      <c r="BV70" s="6"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c r="B71" s="289"/>
      <c r="C71" s="290"/>
      <c r="D71" s="290"/>
      <c r="E71" s="290"/>
      <c r="F71" s="290"/>
      <c r="G71" s="290"/>
      <c r="H71" s="290"/>
      <c r="I71" s="291"/>
      <c r="J71" s="289"/>
      <c r="K71" s="290"/>
      <c r="L71" s="290"/>
      <c r="M71" s="290"/>
      <c r="N71" s="293"/>
      <c r="O71" s="226"/>
      <c r="P71" s="5" t="s">
        <v>0</v>
      </c>
      <c r="Q71" s="227"/>
      <c r="R71" s="5" t="s">
        <v>1</v>
      </c>
      <c r="S71" s="228"/>
      <c r="T71" s="452" t="s">
        <v>21</v>
      </c>
      <c r="U71" s="452"/>
      <c r="V71" s="267"/>
      <c r="W71" s="268"/>
      <c r="X71" s="268"/>
      <c r="Y71" s="321"/>
      <c r="Z71" s="267"/>
      <c r="AA71" s="268"/>
      <c r="AB71" s="268"/>
      <c r="AC71" s="268"/>
      <c r="AD71" s="269"/>
      <c r="AE71" s="270"/>
      <c r="AF71" s="270"/>
      <c r="AG71" s="271"/>
      <c r="AH71" s="270"/>
      <c r="AI71" s="270"/>
      <c r="AJ71" s="270"/>
      <c r="AK71" s="271"/>
      <c r="AL71" s="645"/>
      <c r="AM71" s="646"/>
      <c r="AN71" s="267"/>
      <c r="AO71" s="268"/>
      <c r="AP71" s="268"/>
      <c r="AQ71" s="268"/>
      <c r="AR71" s="268"/>
      <c r="AS71" s="29"/>
      <c r="AV71" s="42"/>
      <c r="AW71" s="43"/>
      <c r="AY71" s="192">
        <f t="shared" ref="AY71" si="23">AH71</f>
        <v>0</v>
      </c>
      <c r="AZ71" s="190" t="e">
        <f>IF(AV70&lt;=#REF!,AH71,IF(AND(AV70&gt;=#REF!,AV70&lt;=#REF!),AH71*105/108,AH71))</f>
        <v>#REF!</v>
      </c>
      <c r="BA71" s="187"/>
      <c r="BB71" s="190">
        <f t="shared" ref="BB71" si="24">IF($AL71="賃金で算定",0,INT(AY71*$AL71/100))</f>
        <v>0</v>
      </c>
      <c r="BC71" s="190" t="e">
        <f>IF(AY71=AZ71,BB71,AZ71*$AL71/100)</f>
        <v>#REF!</v>
      </c>
      <c r="BL71" s="41" t="e">
        <f>IF(AY71=AZ71,0,1)</f>
        <v>#REF!</v>
      </c>
      <c r="BM71" s="41" t="e">
        <f>IF(BL71=1,AL71,"")</f>
        <v>#REF!</v>
      </c>
    </row>
    <row r="72" spans="2:74" ht="18" customHeight="1">
      <c r="B72" s="286"/>
      <c r="C72" s="287"/>
      <c r="D72" s="287"/>
      <c r="E72" s="287"/>
      <c r="F72" s="287"/>
      <c r="G72" s="287"/>
      <c r="H72" s="287"/>
      <c r="I72" s="288"/>
      <c r="J72" s="286"/>
      <c r="K72" s="287"/>
      <c r="L72" s="287"/>
      <c r="M72" s="287"/>
      <c r="N72" s="292"/>
      <c r="O72" s="220"/>
      <c r="P72" s="15" t="s">
        <v>45</v>
      </c>
      <c r="Q72" s="221"/>
      <c r="R72" s="15" t="s">
        <v>1</v>
      </c>
      <c r="S72" s="222"/>
      <c r="T72" s="294" t="s">
        <v>286</v>
      </c>
      <c r="U72" s="294"/>
      <c r="V72" s="296"/>
      <c r="W72" s="297"/>
      <c r="X72" s="297"/>
      <c r="Y72" s="56"/>
      <c r="Z72" s="31"/>
      <c r="AA72" s="32"/>
      <c r="AB72" s="32"/>
      <c r="AC72" s="33"/>
      <c r="AD72" s="31"/>
      <c r="AE72" s="32"/>
      <c r="AF72" s="32"/>
      <c r="AG72" s="38"/>
      <c r="AH72" s="280"/>
      <c r="AI72" s="281"/>
      <c r="AJ72" s="281"/>
      <c r="AK72" s="648"/>
      <c r="AL72" s="224"/>
      <c r="AM72" s="225"/>
      <c r="AN72" s="280"/>
      <c r="AO72" s="281"/>
      <c r="AP72" s="281"/>
      <c r="AQ72" s="281"/>
      <c r="AR72" s="281"/>
      <c r="AS72" s="30"/>
      <c r="AV72" s="42" t="str">
        <f>IF(OR(O72="",Q72=""),"", IF(O72&lt;20,DATE(O72+118,Q72,IF(S72="",1,S72)),DATE(O72+88,Q72,IF(S72="",1,S72))))</f>
        <v/>
      </c>
      <c r="AW72" s="43" t="e">
        <f>IF(AV72&lt;=#REF!,"昔",IF(AV72&lt;=#REF!,"上",IF(AV72&lt;=#REF!,"中","下")))</f>
        <v>#REF!</v>
      </c>
      <c r="AX72" s="4" t="e">
        <f>IF(AV72&lt;=#REF!,5,IF(AV72&lt;=#REF!,7,IF(AV72&lt;=#REF!,9,11)))</f>
        <v>#REF!</v>
      </c>
      <c r="AY72" s="191"/>
      <c r="AZ72" s="189"/>
      <c r="BA72" s="193">
        <f t="shared" ref="BA72" si="25">AN72</f>
        <v>0</v>
      </c>
      <c r="BB72" s="189"/>
      <c r="BC72" s="189"/>
      <c r="BO72" s="1" t="e">
        <f>IF(O72&lt;=VALUE(概算年度),O72+2018,O72+1988)</f>
        <v>#REF!</v>
      </c>
      <c r="BP72" s="1" t="e">
        <f>IF(BO72=2019,1)</f>
        <v>#REF!</v>
      </c>
      <c r="BQ72" s="6" t="e">
        <f>IF(BO72&lt;=2018,1)</f>
        <v>#REF!</v>
      </c>
      <c r="BR72" s="6" t="e">
        <f>IF(BO72&gt;=2020,1)</f>
        <v>#REF!</v>
      </c>
      <c r="BS72" s="6" t="e">
        <f>IF(AND(O72=31,Q72=1,O73=31),1,IF(AND(O72=31,Q72=2,O73=31),2,IF(AND(O72=31,Q72=3,O73=31),3,IF(AND(O72=31,Q72=4,O73=31),4,IF(AND(O72&gt;VALUE(概算年度),O72&lt;31,O73=31),5)))))</f>
        <v>#REF!</v>
      </c>
      <c r="BT72" s="6" t="b">
        <f>IF(OR(O72=31,O72=1),IF(AND(O73=1,OR(Q72=1,Q72=2,Q72=3,Q72=4,Q72=5)),1,IF(AND(O73=1,Q72=6),6,IF(AND(O73=1,Q72=7),7,IF(AND(O73=1,Q72=8),8,IF(AND(O73=1,Q72=9),9,IF(AND(O73=1,Q72=10),10,IF(AND(O73=1,Q72=11),11,IF(AND(O73=1,Q72=12),12)))))))),IF(O73=1,13))</f>
        <v>0</v>
      </c>
      <c r="BU72" s="6" t="e">
        <f>IF(AND(VALUE(概算年度)='記入例　'!O72,VALUE(概算年度)='記入例　'!O73),IF('記入例　'!Q72=1,1,IF('記入例　'!Q72=2,2,IF('記入例　'!Q72=3,3))))</f>
        <v>#REF!</v>
      </c>
      <c r="BV72" s="6"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c r="B73" s="289"/>
      <c r="C73" s="290"/>
      <c r="D73" s="290"/>
      <c r="E73" s="290"/>
      <c r="F73" s="290"/>
      <c r="G73" s="290"/>
      <c r="H73" s="290"/>
      <c r="I73" s="291"/>
      <c r="J73" s="289"/>
      <c r="K73" s="290"/>
      <c r="L73" s="290"/>
      <c r="M73" s="290"/>
      <c r="N73" s="293"/>
      <c r="O73" s="226"/>
      <c r="P73" s="5" t="s">
        <v>0</v>
      </c>
      <c r="Q73" s="227"/>
      <c r="R73" s="5" t="s">
        <v>1</v>
      </c>
      <c r="S73" s="228"/>
      <c r="T73" s="452" t="s">
        <v>21</v>
      </c>
      <c r="U73" s="452"/>
      <c r="V73" s="267"/>
      <c r="W73" s="268"/>
      <c r="X73" s="268"/>
      <c r="Y73" s="321"/>
      <c r="Z73" s="267"/>
      <c r="AA73" s="268"/>
      <c r="AB73" s="268"/>
      <c r="AC73" s="268"/>
      <c r="AD73" s="269"/>
      <c r="AE73" s="270"/>
      <c r="AF73" s="270"/>
      <c r="AG73" s="271"/>
      <c r="AH73" s="270"/>
      <c r="AI73" s="270"/>
      <c r="AJ73" s="270"/>
      <c r="AK73" s="271"/>
      <c r="AL73" s="645"/>
      <c r="AM73" s="646"/>
      <c r="AN73" s="267"/>
      <c r="AO73" s="268"/>
      <c r="AP73" s="268"/>
      <c r="AQ73" s="268"/>
      <c r="AR73" s="268"/>
      <c r="AS73" s="29"/>
      <c r="AV73" s="42"/>
      <c r="AW73" s="43"/>
      <c r="AY73" s="192">
        <f t="shared" ref="AY73" si="26">AH73</f>
        <v>0</v>
      </c>
      <c r="AZ73" s="190" t="e">
        <f>IF(AV72&lt;=#REF!,AH73,IF(AND(AV72&gt;=#REF!,AV72&lt;=#REF!),AH73*105/108,AH73))</f>
        <v>#REF!</v>
      </c>
      <c r="BA73" s="187"/>
      <c r="BB73" s="190">
        <f t="shared" ref="BB73" si="27">IF($AL73="賃金で算定",0,INT(AY73*$AL73/100))</f>
        <v>0</v>
      </c>
      <c r="BC73" s="190" t="e">
        <f>IF(AY73=AZ73,BB73,AZ73*$AL73/100)</f>
        <v>#REF!</v>
      </c>
      <c r="BL73" s="41" t="e">
        <f>IF(AY73=AZ73,0,1)</f>
        <v>#REF!</v>
      </c>
      <c r="BM73" s="41" t="e">
        <f>IF(BL73=1,AL73,"")</f>
        <v>#REF!</v>
      </c>
    </row>
    <row r="74" spans="2:74" ht="18" customHeight="1">
      <c r="B74" s="286"/>
      <c r="C74" s="287"/>
      <c r="D74" s="287"/>
      <c r="E74" s="287"/>
      <c r="F74" s="287"/>
      <c r="G74" s="287"/>
      <c r="H74" s="287"/>
      <c r="I74" s="288"/>
      <c r="J74" s="286"/>
      <c r="K74" s="287"/>
      <c r="L74" s="287"/>
      <c r="M74" s="287"/>
      <c r="N74" s="292"/>
      <c r="O74" s="220"/>
      <c r="P74" s="15" t="s">
        <v>45</v>
      </c>
      <c r="Q74" s="221"/>
      <c r="R74" s="15" t="s">
        <v>1</v>
      </c>
      <c r="S74" s="222"/>
      <c r="T74" s="294" t="s">
        <v>286</v>
      </c>
      <c r="U74" s="294"/>
      <c r="V74" s="296"/>
      <c r="W74" s="297"/>
      <c r="X74" s="297"/>
      <c r="Y74" s="56"/>
      <c r="Z74" s="31"/>
      <c r="AA74" s="32"/>
      <c r="AB74" s="32"/>
      <c r="AC74" s="33"/>
      <c r="AD74" s="31"/>
      <c r="AE74" s="32"/>
      <c r="AF74" s="32"/>
      <c r="AG74" s="38"/>
      <c r="AH74" s="280"/>
      <c r="AI74" s="281"/>
      <c r="AJ74" s="281"/>
      <c r="AK74" s="648"/>
      <c r="AL74" s="224"/>
      <c r="AM74" s="225"/>
      <c r="AN74" s="280"/>
      <c r="AO74" s="281"/>
      <c r="AP74" s="281"/>
      <c r="AQ74" s="281"/>
      <c r="AR74" s="281"/>
      <c r="AS74" s="30"/>
      <c r="AV74" s="42" t="str">
        <f>IF(OR(O74="",Q74=""),"", IF(O74&lt;20,DATE(O74+118,Q74,IF(S74="",1,S74)),DATE(O74+88,Q74,IF(S74="",1,S74))))</f>
        <v/>
      </c>
      <c r="AW74" s="43" t="e">
        <f>IF(AV74&lt;=#REF!,"昔",IF(AV74&lt;=#REF!,"上",IF(AV74&lt;=#REF!,"中","下")))</f>
        <v>#REF!</v>
      </c>
      <c r="AX74" s="4" t="e">
        <f>IF(AV74&lt;=#REF!,5,IF(AV74&lt;=#REF!,7,IF(AV74&lt;=#REF!,9,11)))</f>
        <v>#REF!</v>
      </c>
      <c r="AY74" s="191"/>
      <c r="AZ74" s="189"/>
      <c r="BA74" s="193">
        <f t="shared" ref="BA74" si="28">AN74</f>
        <v>0</v>
      </c>
      <c r="BB74" s="189"/>
      <c r="BC74" s="189"/>
      <c r="BO74" s="1" t="e">
        <f>IF(O74&lt;=VALUE(概算年度),O74+2018,O74+1988)</f>
        <v>#REF!</v>
      </c>
      <c r="BP74" s="1" t="e">
        <f>IF(BO74=2019,1)</f>
        <v>#REF!</v>
      </c>
      <c r="BQ74" s="6" t="e">
        <f>IF(BO74&lt;=2018,1)</f>
        <v>#REF!</v>
      </c>
      <c r="BR74" s="6" t="e">
        <f>IF(BO74&gt;=2020,1)</f>
        <v>#REF!</v>
      </c>
      <c r="BS74" s="6" t="e">
        <f>IF(AND(O74=31,Q74=1,O75=31),1,IF(AND(O74=31,Q74=2,O75=31),2,IF(AND(O74=31,Q74=3,O75=31),3,IF(AND(O74=31,Q74=4,O75=31),4,IF(AND(O74&gt;VALUE(概算年度),O74&lt;31,O75=31),5)))))</f>
        <v>#REF!</v>
      </c>
      <c r="BT74" s="6" t="b">
        <f>IF(OR(O74=31,O74=1),IF(AND(O75=1,OR(Q74=1,Q74=2,Q74=3,Q74=4,Q74=5)),1,IF(AND(O75=1,Q74=6),6,IF(AND(O75=1,Q74=7),7,IF(AND(O75=1,Q74=8),8,IF(AND(O75=1,Q74=9),9,IF(AND(O75=1,Q74=10),10,IF(AND(O75=1,Q74=11),11,IF(AND(O75=1,Q74=12),12)))))))),IF(O75=1,13))</f>
        <v>0</v>
      </c>
      <c r="BU74" s="6" t="e">
        <f>IF(AND(VALUE(概算年度)='記入例　'!O74,VALUE(概算年度)='記入例　'!O75),IF('記入例　'!Q74=1,1,IF('記入例　'!Q74=2,2,IF('記入例　'!Q74=3,3))))</f>
        <v>#REF!</v>
      </c>
      <c r="BV74" s="6"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c r="B75" s="289"/>
      <c r="C75" s="290"/>
      <c r="D75" s="290"/>
      <c r="E75" s="290"/>
      <c r="F75" s="290"/>
      <c r="G75" s="290"/>
      <c r="H75" s="290"/>
      <c r="I75" s="291"/>
      <c r="J75" s="289"/>
      <c r="K75" s="290"/>
      <c r="L75" s="290"/>
      <c r="M75" s="290"/>
      <c r="N75" s="293"/>
      <c r="O75" s="226"/>
      <c r="P75" s="5" t="s">
        <v>0</v>
      </c>
      <c r="Q75" s="227"/>
      <c r="R75" s="5" t="s">
        <v>1</v>
      </c>
      <c r="S75" s="228"/>
      <c r="T75" s="452" t="s">
        <v>21</v>
      </c>
      <c r="U75" s="452"/>
      <c r="V75" s="267"/>
      <c r="W75" s="268"/>
      <c r="X75" s="268"/>
      <c r="Y75" s="321"/>
      <c r="Z75" s="267"/>
      <c r="AA75" s="268"/>
      <c r="AB75" s="268"/>
      <c r="AC75" s="268"/>
      <c r="AD75" s="269"/>
      <c r="AE75" s="270"/>
      <c r="AF75" s="270"/>
      <c r="AG75" s="271"/>
      <c r="AH75" s="270"/>
      <c r="AI75" s="270"/>
      <c r="AJ75" s="270"/>
      <c r="AK75" s="271"/>
      <c r="AL75" s="645"/>
      <c r="AM75" s="646"/>
      <c r="AN75" s="267"/>
      <c r="AO75" s="268"/>
      <c r="AP75" s="268"/>
      <c r="AQ75" s="268"/>
      <c r="AR75" s="268"/>
      <c r="AS75" s="29"/>
      <c r="AV75" s="42"/>
      <c r="AW75" s="43"/>
      <c r="AY75" s="192">
        <f t="shared" ref="AY75" si="29">AH75</f>
        <v>0</v>
      </c>
      <c r="AZ75" s="190" t="e">
        <f>IF(AV74&lt;=#REF!,AH75,IF(AND(AV74&gt;=#REF!,AV74&lt;=#REF!),AH75*105/108,AH75))</f>
        <v>#REF!</v>
      </c>
      <c r="BA75" s="187"/>
      <c r="BB75" s="190">
        <f t="shared" ref="BB75" si="30">IF($AL75="賃金で算定",0,INT(AY75*$AL75/100))</f>
        <v>0</v>
      </c>
      <c r="BC75" s="190" t="e">
        <f>IF(AY75=AZ75,BB75,AZ75*$AL75/100)</f>
        <v>#REF!</v>
      </c>
      <c r="BL75" s="41" t="e">
        <f>IF(AY75=AZ75,0,1)</f>
        <v>#REF!</v>
      </c>
      <c r="BM75" s="41" t="e">
        <f>IF(BL75=1,AL75,"")</f>
        <v>#REF!</v>
      </c>
    </row>
    <row r="76" spans="2:74" ht="18" customHeight="1">
      <c r="B76" s="286"/>
      <c r="C76" s="287"/>
      <c r="D76" s="287"/>
      <c r="E76" s="287"/>
      <c r="F76" s="287"/>
      <c r="G76" s="287"/>
      <c r="H76" s="287"/>
      <c r="I76" s="288"/>
      <c r="J76" s="286"/>
      <c r="K76" s="287"/>
      <c r="L76" s="287"/>
      <c r="M76" s="287"/>
      <c r="N76" s="292"/>
      <c r="O76" s="220"/>
      <c r="P76" s="15" t="s">
        <v>45</v>
      </c>
      <c r="Q76" s="221"/>
      <c r="R76" s="15" t="s">
        <v>1</v>
      </c>
      <c r="S76" s="222"/>
      <c r="T76" s="294" t="s">
        <v>286</v>
      </c>
      <c r="U76" s="294"/>
      <c r="V76" s="296"/>
      <c r="W76" s="297"/>
      <c r="X76" s="297"/>
      <c r="Y76" s="56"/>
      <c r="Z76" s="31"/>
      <c r="AA76" s="32"/>
      <c r="AB76" s="32"/>
      <c r="AC76" s="33"/>
      <c r="AD76" s="31"/>
      <c r="AE76" s="32"/>
      <c r="AF76" s="32"/>
      <c r="AG76" s="38"/>
      <c r="AH76" s="280"/>
      <c r="AI76" s="281"/>
      <c r="AJ76" s="281"/>
      <c r="AK76" s="648"/>
      <c r="AL76" s="224"/>
      <c r="AM76" s="225"/>
      <c r="AN76" s="280"/>
      <c r="AO76" s="281"/>
      <c r="AP76" s="281"/>
      <c r="AQ76" s="281"/>
      <c r="AR76" s="281"/>
      <c r="AS76" s="30"/>
      <c r="AV76" s="42" t="str">
        <f>IF(OR(O76="",Q76=""),"", IF(O76&lt;20,DATE(O76+118,Q76,IF(S76="",1,S76)),DATE(O76+88,Q76,IF(S76="",1,S76))))</f>
        <v/>
      </c>
      <c r="AW76" s="43" t="e">
        <f>IF(AV76&lt;=#REF!,"昔",IF(AV76&lt;=#REF!,"上",IF(AV76&lt;=#REF!,"中","下")))</f>
        <v>#REF!</v>
      </c>
      <c r="AX76" s="4" t="e">
        <f>IF(AV76&lt;=#REF!,5,IF(AV76&lt;=#REF!,7,IF(AV76&lt;=#REF!,9,11)))</f>
        <v>#REF!</v>
      </c>
      <c r="AY76" s="191"/>
      <c r="AZ76" s="189"/>
      <c r="BA76" s="193">
        <f t="shared" ref="BA76" si="31">AN76</f>
        <v>0</v>
      </c>
      <c r="BB76" s="189"/>
      <c r="BC76" s="189"/>
      <c r="BO76" s="1" t="e">
        <f>IF(O76&lt;=VALUE(概算年度),O76+2018,O76+1988)</f>
        <v>#REF!</v>
      </c>
      <c r="BP76" s="1" t="e">
        <f>IF(BO76=2019,1)</f>
        <v>#REF!</v>
      </c>
      <c r="BQ76" s="6" t="e">
        <f>IF(BO76&lt;=2018,1)</f>
        <v>#REF!</v>
      </c>
      <c r="BR76" s="6" t="e">
        <f>IF(BO76&gt;=2020,1)</f>
        <v>#REF!</v>
      </c>
      <c r="BS76" s="6" t="e">
        <f>IF(AND(O76=31,Q76=1,O77=31),1,IF(AND(O76=31,Q76=2,O77=31),2,IF(AND(O76=31,Q76=3,O77=31),3,IF(AND(O76=31,Q76=4,O77=31),4,IF(AND(O76&gt;VALUE(概算年度),O76&lt;31,O77=31),5)))))</f>
        <v>#REF!</v>
      </c>
      <c r="BT76" s="6" t="b">
        <f>IF(OR(O76=31,O76=1),IF(AND(O77=1,OR(Q76=1,Q76=2,Q76=3,Q76=4,Q76=5)),1,IF(AND(O77=1,Q76=6),6,IF(AND(O77=1,Q76=7),7,IF(AND(O77=1,Q76=8),8,IF(AND(O77=1,Q76=9),9,IF(AND(O77=1,Q76=10),10,IF(AND(O77=1,Q76=11),11,IF(AND(O77=1,Q76=12),12)))))))),IF(O77=1,13))</f>
        <v>0</v>
      </c>
      <c r="BU76" s="6" t="e">
        <f>IF(AND(VALUE(概算年度)='記入例　'!O76,VALUE(概算年度)='記入例　'!O77),IF('記入例　'!Q76=1,1,IF('記入例　'!Q76=2,2,IF('記入例　'!Q76=3,3))))</f>
        <v>#REF!</v>
      </c>
      <c r="BV76" s="6"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c r="B77" s="289"/>
      <c r="C77" s="290"/>
      <c r="D77" s="290"/>
      <c r="E77" s="290"/>
      <c r="F77" s="290"/>
      <c r="G77" s="290"/>
      <c r="H77" s="290"/>
      <c r="I77" s="291"/>
      <c r="J77" s="289"/>
      <c r="K77" s="290"/>
      <c r="L77" s="290"/>
      <c r="M77" s="290"/>
      <c r="N77" s="293"/>
      <c r="O77" s="226"/>
      <c r="P77" s="5" t="s">
        <v>0</v>
      </c>
      <c r="Q77" s="227"/>
      <c r="R77" s="5" t="s">
        <v>1</v>
      </c>
      <c r="S77" s="228"/>
      <c r="T77" s="452" t="s">
        <v>21</v>
      </c>
      <c r="U77" s="452"/>
      <c r="V77" s="267"/>
      <c r="W77" s="268"/>
      <c r="X77" s="268"/>
      <c r="Y77" s="321"/>
      <c r="Z77" s="267"/>
      <c r="AA77" s="268"/>
      <c r="AB77" s="268"/>
      <c r="AC77" s="268"/>
      <c r="AD77" s="269"/>
      <c r="AE77" s="270"/>
      <c r="AF77" s="270"/>
      <c r="AG77" s="271"/>
      <c r="AH77" s="267"/>
      <c r="AI77" s="268"/>
      <c r="AJ77" s="268"/>
      <c r="AK77" s="321"/>
      <c r="AL77" s="645"/>
      <c r="AM77" s="646"/>
      <c r="AN77" s="267"/>
      <c r="AO77" s="268"/>
      <c r="AP77" s="268"/>
      <c r="AQ77" s="268"/>
      <c r="AR77" s="268"/>
      <c r="AS77" s="29"/>
      <c r="AV77" s="42"/>
      <c r="AW77" s="43"/>
      <c r="AY77" s="192">
        <f t="shared" ref="AY77" si="32">AH77</f>
        <v>0</v>
      </c>
      <c r="AZ77" s="190" t="e">
        <f>IF(AV76&lt;=#REF!,AH77,IF(AND(AV76&gt;=#REF!,AV76&lt;=#REF!),AH77*105/108,AH77))</f>
        <v>#REF!</v>
      </c>
      <c r="BA77" s="187"/>
      <c r="BB77" s="190">
        <f t="shared" ref="BB77" si="33">IF($AL77="賃金で算定",0,INT(AY77*$AL77/100))</f>
        <v>0</v>
      </c>
      <c r="BC77" s="190" t="e">
        <f>IF(AY77=AZ77,BB77,AZ77*$AL77/100)</f>
        <v>#REF!</v>
      </c>
      <c r="BL77" s="41" t="e">
        <f>IF(AY77=AZ77,0,1)</f>
        <v>#REF!</v>
      </c>
      <c r="BM77" s="41" t="e">
        <f>IF(BL77=1,AL77,"")</f>
        <v>#REF!</v>
      </c>
    </row>
    <row r="78" spans="2:74" ht="18" customHeight="1">
      <c r="B78" s="298" t="s">
        <v>82</v>
      </c>
      <c r="C78" s="299"/>
      <c r="D78" s="299"/>
      <c r="E78" s="300"/>
      <c r="F78" s="307"/>
      <c r="G78" s="658"/>
      <c r="H78" s="658"/>
      <c r="I78" s="658"/>
      <c r="J78" s="658"/>
      <c r="K78" s="658"/>
      <c r="L78" s="658"/>
      <c r="M78" s="658"/>
      <c r="N78" s="659"/>
      <c r="O78" s="298" t="s">
        <v>49</v>
      </c>
      <c r="P78" s="299"/>
      <c r="Q78" s="299"/>
      <c r="R78" s="299"/>
      <c r="S78" s="299"/>
      <c r="T78" s="299"/>
      <c r="U78" s="300"/>
      <c r="V78" s="280"/>
      <c r="W78" s="281"/>
      <c r="X78" s="281"/>
      <c r="Y78" s="648"/>
      <c r="Z78" s="235"/>
      <c r="AA78" s="236"/>
      <c r="AB78" s="236"/>
      <c r="AC78" s="237"/>
      <c r="AD78" s="235"/>
      <c r="AE78" s="236"/>
      <c r="AF78" s="236"/>
      <c r="AG78" s="237"/>
      <c r="AH78" s="280"/>
      <c r="AI78" s="281"/>
      <c r="AJ78" s="281"/>
      <c r="AK78" s="648"/>
      <c r="AL78" s="235"/>
      <c r="AM78" s="238"/>
      <c r="AN78" s="280"/>
      <c r="AO78" s="281"/>
      <c r="AP78" s="281"/>
      <c r="AQ78" s="281"/>
      <c r="AR78" s="281"/>
      <c r="AS78" s="223"/>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c r="BV78" s="6"/>
    </row>
    <row r="79" spans="2:74" ht="18" customHeight="1">
      <c r="B79" s="301"/>
      <c r="C79" s="302"/>
      <c r="D79" s="302"/>
      <c r="E79" s="303"/>
      <c r="F79" s="310"/>
      <c r="G79" s="660"/>
      <c r="H79" s="660"/>
      <c r="I79" s="660"/>
      <c r="J79" s="660"/>
      <c r="K79" s="660"/>
      <c r="L79" s="660"/>
      <c r="M79" s="660"/>
      <c r="N79" s="661"/>
      <c r="O79" s="301"/>
      <c r="P79" s="302"/>
      <c r="Q79" s="302"/>
      <c r="R79" s="302"/>
      <c r="S79" s="302"/>
      <c r="T79" s="302"/>
      <c r="U79" s="303"/>
      <c r="V79" s="269"/>
      <c r="W79" s="270"/>
      <c r="X79" s="270"/>
      <c r="Y79" s="271"/>
      <c r="Z79" s="269"/>
      <c r="AA79" s="270"/>
      <c r="AB79" s="270"/>
      <c r="AC79" s="270"/>
      <c r="AD79" s="269"/>
      <c r="AE79" s="270"/>
      <c r="AF79" s="270"/>
      <c r="AG79" s="270"/>
      <c r="AH79" s="269"/>
      <c r="AI79" s="270"/>
      <c r="AJ79" s="270"/>
      <c r="AK79" s="270"/>
      <c r="AL79" s="229"/>
      <c r="AM79" s="230"/>
      <c r="AN79" s="269"/>
      <c r="AO79" s="270"/>
      <c r="AP79" s="270"/>
      <c r="AQ79" s="270"/>
      <c r="AR79" s="270"/>
      <c r="AS79" s="230"/>
      <c r="AW79" s="43"/>
      <c r="AY79" s="197">
        <f>AY61+AY63+AY65+AY67+AY69+AY71+AY73+AY75+AY77</f>
        <v>0</v>
      </c>
      <c r="AZ79" s="199"/>
      <c r="BA79" s="199"/>
      <c r="BB79" s="195">
        <f>BB78</f>
        <v>0</v>
      </c>
      <c r="BC79" s="202"/>
    </row>
    <row r="80" spans="2:74" ht="18" customHeight="1">
      <c r="B80" s="304"/>
      <c r="C80" s="305"/>
      <c r="D80" s="305"/>
      <c r="E80" s="306"/>
      <c r="F80" s="713"/>
      <c r="G80" s="714"/>
      <c r="H80" s="714"/>
      <c r="I80" s="714"/>
      <c r="J80" s="714"/>
      <c r="K80" s="714"/>
      <c r="L80" s="714"/>
      <c r="M80" s="714"/>
      <c r="N80" s="715"/>
      <c r="O80" s="304"/>
      <c r="P80" s="305"/>
      <c r="Q80" s="305"/>
      <c r="R80" s="305"/>
      <c r="S80" s="305"/>
      <c r="T80" s="305"/>
      <c r="U80" s="306"/>
      <c r="V80" s="267"/>
      <c r="W80" s="268"/>
      <c r="X80" s="268"/>
      <c r="Y80" s="321"/>
      <c r="Z80" s="267"/>
      <c r="AA80" s="268"/>
      <c r="AB80" s="268"/>
      <c r="AC80" s="268"/>
      <c r="AD80" s="267"/>
      <c r="AE80" s="268"/>
      <c r="AF80" s="268"/>
      <c r="AG80" s="268"/>
      <c r="AH80" s="267"/>
      <c r="AI80" s="268"/>
      <c r="AJ80" s="268"/>
      <c r="AK80" s="321"/>
      <c r="AL80" s="231"/>
      <c r="AM80" s="233"/>
      <c r="AN80" s="267"/>
      <c r="AO80" s="268"/>
      <c r="AP80" s="268"/>
      <c r="AQ80" s="268"/>
      <c r="AR80" s="268"/>
      <c r="AS80" s="233"/>
      <c r="AU80" s="85"/>
      <c r="AW80" s="43"/>
      <c r="AY80" s="198"/>
      <c r="AZ80" s="200" t="e">
        <f>IF(AZ61+AZ63+AZ65+AZ67+AZ69+AZ71+AZ73+AZ75+AZ77=AY79,0,ROUNDDOWN(AZ61+AZ63+AZ65+AZ67+AZ69+AZ71+AZ73+AZ75+AZ77,0))</f>
        <v>#REF!</v>
      </c>
      <c r="BA80" s="196"/>
      <c r="BB80" s="196"/>
      <c r="BC80" s="200">
        <f>IF(BC78=BB79,0,BC78)</f>
        <v>0</v>
      </c>
    </row>
    <row r="81" spans="30:49" ht="18" customHeight="1">
      <c r="AD81" s="1" t="str">
        <f>IF(AND($F78="",$V78+$V79&gt;0),"事業の種類を選択してください。","")</f>
        <v/>
      </c>
      <c r="AN81" s="274">
        <f>IF(AN78=0,0,AN78+IF(AN80=0,AN79,AN80))</f>
        <v>0</v>
      </c>
      <c r="AO81" s="274"/>
      <c r="AP81" s="274"/>
      <c r="AQ81" s="274"/>
      <c r="AR81" s="274"/>
      <c r="AW81" s="43"/>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G52" sqref="G52"/>
    </sheetView>
  </sheetViews>
  <sheetFormatPr defaultColWidth="9" defaultRowHeight="15" customHeight="1"/>
  <cols>
    <col min="1" max="1" width="16" style="86" bestFit="1" customWidth="1"/>
    <col min="2" max="2" width="13.25" style="86" bestFit="1" customWidth="1"/>
    <col min="3" max="5" width="20.125" style="86" customWidth="1"/>
    <col min="6" max="6" width="19.75" style="86" customWidth="1"/>
    <col min="7" max="7" width="19.875" style="86" customWidth="1"/>
    <col min="8" max="8" width="18.5" style="86" bestFit="1" customWidth="1"/>
    <col min="9" max="9" width="18.75" style="86" customWidth="1"/>
    <col min="10" max="11" width="18.875" style="86" customWidth="1"/>
    <col min="12" max="12" width="18.75" style="86" customWidth="1"/>
    <col min="13" max="13" width="19.625" style="86" customWidth="1"/>
    <col min="14" max="14" width="17.25" style="86" bestFit="1" customWidth="1"/>
    <col min="15" max="15" width="13.25" style="86" customWidth="1"/>
    <col min="16" max="16" width="17.5" style="86" bestFit="1" customWidth="1"/>
    <col min="17" max="17" width="11.5" style="86" customWidth="1"/>
    <col min="18" max="18" width="15.625" style="86" customWidth="1"/>
    <col min="19" max="19" width="9" style="86"/>
    <col min="20" max="21" width="5" style="86" customWidth="1"/>
    <col min="22" max="28" width="15" style="86" customWidth="1"/>
    <col min="29" max="16384" width="9" style="86"/>
  </cols>
  <sheetData>
    <row r="1" spans="1:28" ht="15" customHeight="1">
      <c r="A1" s="86" t="s">
        <v>90</v>
      </c>
    </row>
    <row r="2" spans="1:28" ht="15" customHeight="1">
      <c r="A2" s="87" t="s">
        <v>91</v>
      </c>
      <c r="B2" s="87" t="s">
        <v>85</v>
      </c>
      <c r="C2" s="87" t="s">
        <v>92</v>
      </c>
    </row>
    <row r="3" spans="1:28" ht="40.5">
      <c r="A3" s="87"/>
      <c r="B3" s="87"/>
      <c r="C3" s="88" t="s">
        <v>243</v>
      </c>
      <c r="D3" s="88" t="s">
        <v>94</v>
      </c>
      <c r="E3" s="88" t="s">
        <v>95</v>
      </c>
      <c r="F3" s="206" t="s">
        <v>246</v>
      </c>
      <c r="G3" s="206" t="s">
        <v>248</v>
      </c>
      <c r="H3" s="206" t="s">
        <v>249</v>
      </c>
      <c r="J3" s="88"/>
      <c r="O3" s="101"/>
      <c r="P3" s="101"/>
    </row>
    <row r="4" spans="1:28" ht="15" customHeight="1">
      <c r="A4" s="86" t="s">
        <v>74</v>
      </c>
      <c r="B4" s="87" t="s">
        <v>86</v>
      </c>
      <c r="C4" s="86" t="e">
        <f>INT(SUMPRODUCT(($E$50:$E$315=A4)*($F$50:$F$315=B4)*($N$50:$N$315)))+INT(SUMPRODUCT(($E$50:$E$315=A4)*($P$50:$P$315)))</f>
        <v>#REF!</v>
      </c>
      <c r="D4" s="86" t="e">
        <f t="shared" ref="D4" si="0">INT(SUMPRODUCT(($E$50:$E$315=A4)*($F$50:$F$315=B4)*($J$50:$J$315)))</f>
        <v>#REF!</v>
      </c>
      <c r="E4" s="89" t="e">
        <f t="shared" ref="E4" si="1">INT(SUMPRODUCT(($E$50:$E$315=A4)*($F$50:$F$315=B4)*($K$50:$K$315)))</f>
        <v>#REF!</v>
      </c>
      <c r="F4" s="203" t="e">
        <f t="shared" ref="F4:F30" si="2">SUM(G4:H4)</f>
        <v>#REF!</v>
      </c>
      <c r="G4" s="203" t="e">
        <f>INT(SUMPRODUCT(($E$50:$E$315=A4)*($F$50:$F$315=B4)*($O$50:$O$315))/1000)</f>
        <v>#REF!</v>
      </c>
      <c r="H4" s="203" t="e">
        <f>INT(SUMPRODUCT(($E$50:$E$315=A4)*($F$50:$F$315=B4)*($Q$50:$Q$315))/1000)</f>
        <v>#REF!</v>
      </c>
      <c r="J4" s="90" t="s">
        <v>96</v>
      </c>
      <c r="K4" s="91" t="s">
        <v>97</v>
      </c>
      <c r="L4" s="91"/>
      <c r="M4" s="91" t="s">
        <v>98</v>
      </c>
      <c r="N4" s="91" t="s">
        <v>99</v>
      </c>
      <c r="O4" s="91" t="s">
        <v>100</v>
      </c>
      <c r="P4" s="91"/>
      <c r="Q4" s="91"/>
      <c r="R4" s="91"/>
      <c r="S4" s="92"/>
      <c r="T4" s="716" t="s">
        <v>181</v>
      </c>
      <c r="U4" s="119"/>
      <c r="V4" s="120" t="s">
        <v>182</v>
      </c>
      <c r="W4" s="121" t="s">
        <v>183</v>
      </c>
      <c r="X4" s="121" t="s">
        <v>184</v>
      </c>
      <c r="Y4" s="122" t="s">
        <v>185</v>
      </c>
      <c r="Z4" s="121" t="s">
        <v>186</v>
      </c>
      <c r="AA4" s="121" t="s">
        <v>187</v>
      </c>
      <c r="AB4" s="121" t="s">
        <v>188</v>
      </c>
    </row>
    <row r="5" spans="1:28" ht="15" customHeight="1">
      <c r="A5" s="86" t="s">
        <v>74</v>
      </c>
      <c r="B5" s="87" t="s">
        <v>87</v>
      </c>
      <c r="C5" s="86" t="e">
        <f>INT(SUMPRODUCT(($E$50:$E$315=A5)*($F$50:$F$315=B5)*($N$50:$N$315)))</f>
        <v>#REF!</v>
      </c>
      <c r="D5" s="86" t="e">
        <f t="shared" ref="D5:D18" si="3">INT(SUMPRODUCT(($E$50:$E$315=A5)*($F$50:$F$315=B5)*($J$50:$J$315)))</f>
        <v>#REF!</v>
      </c>
      <c r="E5" s="89" t="e">
        <f t="shared" ref="E5:E18" si="4">INT(SUMPRODUCT(($E$50:$E$315=A5)*($F$50:$F$315=B5)*($K$50:$K$315)))</f>
        <v>#REF!</v>
      </c>
      <c r="F5" s="203" t="e">
        <f t="shared" si="2"/>
        <v>#REF!</v>
      </c>
      <c r="G5" s="203" t="e">
        <f t="shared" ref="G5:G30" si="5">INT(SUMPRODUCT(($E$50:$E$315=A5)*($F$50:$F$315=B5)*($O$50:$O$315))/1000)</f>
        <v>#REF!</v>
      </c>
      <c r="H5" s="203">
        <v>0</v>
      </c>
      <c r="J5" s="92"/>
      <c r="K5" s="86" t="s">
        <v>101</v>
      </c>
      <c r="M5" s="101" t="e">
        <f>M6</f>
        <v>#REF!</v>
      </c>
      <c r="O5" s="101" t="e">
        <f>O6</f>
        <v>#REF!</v>
      </c>
      <c r="P5" s="101"/>
      <c r="S5" s="118"/>
      <c r="T5" s="717"/>
      <c r="U5" s="123" t="s">
        <v>189</v>
      </c>
      <c r="V5" s="124" t="e">
        <f>(INDEX(($V$10:$AB$12,$V$15:$AB$17,$V$20:$AB$22,$V$29:$AB$31),1,1,$R$16))</f>
        <v>#REF!</v>
      </c>
      <c r="W5" s="124" t="e">
        <f>(INDEX(($V$10:$AB$12,$V$15:$AB$17,$V$20:$AB$22,$V$29:$AB$31),1,2,$R$16))</f>
        <v>#REF!</v>
      </c>
      <c r="X5" s="124" t="e">
        <f>(INDEX(($V$10:$AB$12,$V$15:$AB$17,$V$20:$AB$22,$V$29:$AB$31),1,3,$R$16))</f>
        <v>#REF!</v>
      </c>
      <c r="Y5" s="124" t="e">
        <f>(INDEX(($V$10:$AB$12,$V$15:$AB$17,$V$20:$AB$22,$V$29:$AB$31),1,4,$R$16))</f>
        <v>#REF!</v>
      </c>
      <c r="Z5" s="124" t="e">
        <f>(INDEX(($V$10:$AB$12,$V$15:$AB$17,$V$20:$AB$22,$V$29:$AB$31),1,5,$R$16))</f>
        <v>#REF!</v>
      </c>
      <c r="AA5" s="124" t="e">
        <f>(INDEX(($V$10:$AB$12,$V$15:$AB$17,$V$20:$AB$22,$V$29:$AB$31),1,6,$R$16))</f>
        <v>#REF!</v>
      </c>
      <c r="AB5" s="124" t="e">
        <f>(INDEX(($V$10:$AB$12,$V$15:$AB$17,$V$20:$AB$22,$V$29:$AB$31),1,7,$R$16))</f>
        <v>#REF!</v>
      </c>
    </row>
    <row r="6" spans="1:28" ht="15" customHeight="1">
      <c r="A6" s="93" t="s">
        <v>74</v>
      </c>
      <c r="B6" s="94" t="s">
        <v>88</v>
      </c>
      <c r="C6" s="93" t="e">
        <f>INT(SUMPRODUCT(($E$50:$E$315=A6)*($F$50:$F$315=B6)*($N$50:$N$315)))</f>
        <v>#REF!</v>
      </c>
      <c r="D6" s="93" t="e">
        <f t="shared" si="3"/>
        <v>#REF!</v>
      </c>
      <c r="E6" s="95" t="e">
        <f t="shared" si="4"/>
        <v>#REF!</v>
      </c>
      <c r="F6" s="204" t="e">
        <f t="shared" si="2"/>
        <v>#REF!</v>
      </c>
      <c r="G6" s="204" t="e">
        <f t="shared" si="5"/>
        <v>#REF!</v>
      </c>
      <c r="H6" s="203">
        <v>0</v>
      </c>
      <c r="J6" s="92"/>
      <c r="K6" s="86" t="s">
        <v>102</v>
      </c>
      <c r="M6" s="101" t="e">
        <f>#REF!</f>
        <v>#REF!</v>
      </c>
      <c r="O6" s="101" t="e">
        <f>#REF!</f>
        <v>#REF!</v>
      </c>
      <c r="P6" s="101"/>
      <c r="S6" s="92"/>
      <c r="T6" s="717"/>
      <c r="U6" s="125" t="s">
        <v>190</v>
      </c>
      <c r="V6" s="124" t="e">
        <f>(INDEX(($V$10:$AB$12,$V$15:$AB$17,$V$20:$AB$22,$V$29:$AB$31),2,1,$R$16))</f>
        <v>#REF!</v>
      </c>
      <c r="W6" s="124" t="e">
        <f>(INDEX(($V$10:$AB$12,$V$15:$AB$17,$V$20:$AB$22,$V$29:$AB$31),2,2,$R$16))</f>
        <v>#REF!</v>
      </c>
      <c r="X6" s="126" t="s">
        <v>191</v>
      </c>
      <c r="Y6" s="127" t="s">
        <v>192</v>
      </c>
      <c r="Z6" s="127" t="s">
        <v>193</v>
      </c>
      <c r="AA6" s="128"/>
      <c r="AB6" s="124" t="e">
        <f>(INDEX(($V$10:$AB$12,$V$15:$AB$17,$V$20:$AB$22,$V$29:$AB$31),2,7,$R$16))</f>
        <v>#REF!</v>
      </c>
    </row>
    <row r="7" spans="1:28" ht="15" customHeight="1">
      <c r="A7" s="86" t="s">
        <v>75</v>
      </c>
      <c r="B7" s="87" t="s">
        <v>86</v>
      </c>
      <c r="C7" s="86" t="e">
        <f>INT(SUMPRODUCT(($E$50:$E$315=A7)*($F$50:$F$315=B7)*($N$50:$N$315)))+INT(SUMPRODUCT(($E$50:$E$315=A7)*($P$50:$P$315)))</f>
        <v>#REF!</v>
      </c>
      <c r="D7" s="86" t="e">
        <f t="shared" si="3"/>
        <v>#REF!</v>
      </c>
      <c r="E7" s="89" t="e">
        <f t="shared" si="4"/>
        <v>#REF!</v>
      </c>
      <c r="F7" s="203" t="e">
        <f t="shared" si="2"/>
        <v>#REF!</v>
      </c>
      <c r="G7" s="203" t="e">
        <f t="shared" si="5"/>
        <v>#REF!</v>
      </c>
      <c r="H7" s="207" t="e">
        <f>INT(SUMPRODUCT(($E$50:$E$315=A7)*($F$50:$F$315=B7)*($Q$50:$Q$315))/1000)</f>
        <v>#REF!</v>
      </c>
      <c r="J7" s="92"/>
      <c r="K7" s="86" t="s">
        <v>103</v>
      </c>
      <c r="L7" s="86" t="s">
        <v>104</v>
      </c>
      <c r="S7" s="92"/>
      <c r="T7" s="718"/>
      <c r="U7" s="123" t="s">
        <v>194</v>
      </c>
      <c r="V7" s="124" t="e">
        <f>(INDEX(($V$10:$AB$12,$V$15:$AB$17,$V$20:$AB$22,$V$29:$AB$31),3,1,$R$16))</f>
        <v>#REF!</v>
      </c>
      <c r="W7" s="124" t="e">
        <f>(INDEX(($V$10:$AB$12,$V$15:$AB$17,$V$20:$AB$22,$V$29:$AB$31),3,2,$R$16))</f>
        <v>#REF!</v>
      </c>
      <c r="X7" s="124" t="e">
        <f>INDEX(($V$10:$AB$12,$V$15:$AB$17,$V$20:$AB$22,$V$29:$AB$31),3,3,$R$16)</f>
        <v>#REF!</v>
      </c>
      <c r="Y7" s="124" t="e">
        <f>INDEX(($V$10:$AB$12,$V$15:$AB$17,$V$20:$AB$22,$V$29:$AB$31),3,4,$R$16)</f>
        <v>#REF!</v>
      </c>
      <c r="Z7" s="124" t="e">
        <f>INDEX(($V$10:$AB$12,$V$15:$AB$17,$V$20:$AB$22,$V$29:$AB$31),3,5,$R$16)</f>
        <v>#REF!</v>
      </c>
      <c r="AA7" s="129"/>
      <c r="AB7" s="124" t="e">
        <f>(INDEX(($V$10:$AB$12,$V$15:$AB$17,$V$20:$AB$22,$V$29:$AB$31),3,7,$R$16))</f>
        <v>#REF!</v>
      </c>
    </row>
    <row r="8" spans="1:28" ht="15" customHeight="1">
      <c r="A8" s="86" t="s">
        <v>75</v>
      </c>
      <c r="B8" s="87" t="s">
        <v>87</v>
      </c>
      <c r="C8" s="86" t="e">
        <f>INT(SUMPRODUCT(($E$50:$E$315=A8)*($F$50:$F$315=B8)*($N$50:$N$315)))</f>
        <v>#REF!</v>
      </c>
      <c r="D8" s="86" t="e">
        <f t="shared" si="3"/>
        <v>#REF!</v>
      </c>
      <c r="E8" s="89" t="e">
        <f t="shared" si="4"/>
        <v>#REF!</v>
      </c>
      <c r="F8" s="203" t="e">
        <f t="shared" si="2"/>
        <v>#REF!</v>
      </c>
      <c r="G8" s="203" t="e">
        <f t="shared" si="5"/>
        <v>#REF!</v>
      </c>
      <c r="H8" s="203">
        <v>0</v>
      </c>
      <c r="J8" s="92"/>
      <c r="L8" s="86" t="s">
        <v>105</v>
      </c>
      <c r="S8" s="92"/>
      <c r="T8" s="130" t="s">
        <v>195</v>
      </c>
      <c r="U8" s="130"/>
      <c r="V8" s="130"/>
      <c r="W8" s="130"/>
      <c r="X8" s="130"/>
      <c r="Y8" s="131"/>
      <c r="Z8" s="130"/>
      <c r="AA8" s="130"/>
      <c r="AB8" s="130"/>
    </row>
    <row r="9" spans="1:28" ht="15" customHeight="1">
      <c r="A9" s="93" t="s">
        <v>75</v>
      </c>
      <c r="B9" s="94" t="s">
        <v>88</v>
      </c>
      <c r="C9" s="93" t="e">
        <f>INT(SUMPRODUCT(($E$50:$E$315=A9)*($F$50:$F$315=B9)*($N$50:$N$315)))</f>
        <v>#REF!</v>
      </c>
      <c r="D9" s="93" t="e">
        <f t="shared" si="3"/>
        <v>#REF!</v>
      </c>
      <c r="E9" s="95" t="e">
        <f t="shared" si="4"/>
        <v>#REF!</v>
      </c>
      <c r="F9" s="204" t="e">
        <f t="shared" si="2"/>
        <v>#REF!</v>
      </c>
      <c r="G9" s="204" t="e">
        <f t="shared" si="5"/>
        <v>#REF!</v>
      </c>
      <c r="H9" s="204">
        <v>0</v>
      </c>
      <c r="J9" s="92"/>
      <c r="L9" s="86" t="s">
        <v>106</v>
      </c>
      <c r="S9" s="92"/>
      <c r="T9" s="716" t="s">
        <v>181</v>
      </c>
      <c r="U9" s="119"/>
      <c r="V9" s="120" t="s">
        <v>182</v>
      </c>
      <c r="W9" s="121" t="s">
        <v>183</v>
      </c>
      <c r="X9" s="121" t="s">
        <v>184</v>
      </c>
      <c r="Y9" s="122" t="s">
        <v>185</v>
      </c>
      <c r="Z9" s="121" t="s">
        <v>186</v>
      </c>
      <c r="AA9" s="121" t="s">
        <v>187</v>
      </c>
      <c r="AB9" s="121" t="s">
        <v>188</v>
      </c>
    </row>
    <row r="10" spans="1:28" ht="15" customHeight="1">
      <c r="A10" s="86" t="s">
        <v>76</v>
      </c>
      <c r="B10" s="87" t="s">
        <v>86</v>
      </c>
      <c r="C10" s="86" t="e">
        <f>INT(SUMPRODUCT(($E$50:$E$315=A10)*($F$50:$F$315=B10)*($N$50:$N$315)))+INT(SUMPRODUCT(($E$50:$E$315=A10)*($P$50:$P$315)))</f>
        <v>#REF!</v>
      </c>
      <c r="D10" s="86" t="e">
        <f t="shared" si="3"/>
        <v>#REF!</v>
      </c>
      <c r="E10" s="89" t="e">
        <f t="shared" si="4"/>
        <v>#REF!</v>
      </c>
      <c r="F10" s="203" t="e">
        <f t="shared" si="2"/>
        <v>#REF!</v>
      </c>
      <c r="G10" s="203" t="e">
        <f t="shared" si="5"/>
        <v>#REF!</v>
      </c>
      <c r="H10" s="207" t="e">
        <f>INT(SUMPRODUCT(($E$50:$E$315=A10)*($F$50:$F$315=B10)*($Q$50:$Q$315))/1000)</f>
        <v>#REF!</v>
      </c>
      <c r="J10" s="92"/>
      <c r="K10" s="86" t="s">
        <v>107</v>
      </c>
      <c r="M10" s="101" t="e">
        <f>#REF!</f>
        <v>#REF!</v>
      </c>
      <c r="N10" s="86">
        <v>0.02</v>
      </c>
      <c r="O10" s="101" t="e">
        <f>#REF!</f>
        <v>#REF!</v>
      </c>
      <c r="P10" s="101"/>
      <c r="S10" s="118"/>
      <c r="T10" s="717"/>
      <c r="U10" s="123" t="s">
        <v>189</v>
      </c>
      <c r="V10" s="124" t="e">
        <f>IF(OR($O$19="",$O$19=0,$O$19=1),$O$13,IF($O$13-$O$19*INT($O$13/$O$19)=0,$O$13/3,IF($O$13-$O$19*INT($O$13/$O$19)=2,INT($O$13/$O$19)+2,INT($O$13/$O$19)+1)))</f>
        <v>#REF!</v>
      </c>
      <c r="W10" s="132" t="e">
        <f>IF(#REF!="行わない",IF(OR($O$5="",$O$5=0),0,IF($M$19&lt;=$O$5,0,IF($M$19-$O$5&gt;V10,V10,$M$19-$O$5))),0)</f>
        <v>#REF!</v>
      </c>
      <c r="X10" s="132" t="e">
        <f>Z12</f>
        <v>#REF!</v>
      </c>
      <c r="Y10" s="133" t="e">
        <f>IF(OR(V10="",V10=0),0,V10-W10+X10)</f>
        <v>#REF!</v>
      </c>
      <c r="Z10" s="133">
        <v>0</v>
      </c>
      <c r="AA10" s="132" t="e">
        <f>$O$10</f>
        <v>#REF!</v>
      </c>
      <c r="AB10" s="132" t="e">
        <f>IF(OR(V10="",V10=0),0,Y10+AA10)</f>
        <v>#REF!</v>
      </c>
    </row>
    <row r="11" spans="1:28" ht="15" customHeight="1">
      <c r="A11" s="86" t="s">
        <v>76</v>
      </c>
      <c r="B11" s="87" t="s">
        <v>87</v>
      </c>
      <c r="C11" s="86" t="e">
        <f>INT(SUMPRODUCT(($E$50:$E$315=A11)*($F$50:$F$315=B11)*($N$50:$N$315)))</f>
        <v>#REF!</v>
      </c>
      <c r="D11" s="86" t="e">
        <f t="shared" si="3"/>
        <v>#REF!</v>
      </c>
      <c r="E11" s="89" t="e">
        <f t="shared" si="4"/>
        <v>#REF!</v>
      </c>
      <c r="F11" s="203" t="e">
        <f t="shared" si="2"/>
        <v>#REF!</v>
      </c>
      <c r="G11" s="203" t="e">
        <f t="shared" si="5"/>
        <v>#REF!</v>
      </c>
      <c r="H11" s="203">
        <v>0</v>
      </c>
      <c r="J11" s="92"/>
      <c r="M11" s="101"/>
      <c r="S11" s="92"/>
      <c r="T11" s="717"/>
      <c r="U11" s="125" t="s">
        <v>190</v>
      </c>
      <c r="V11" s="134" t="e">
        <f>IF(OR($O$19="",$O$19=0,$O$19=1),0,IF($O$13="",0,IF($O$19=1,0,INT($O$13/3))))</f>
        <v>#REF!</v>
      </c>
      <c r="W11" s="135" t="e">
        <f>IF(#REF!="行わない",IF(OR($O$19="",$O$19=0,$O$19=1),0,IF($O$5="",0,IF($M$19-V10&lt;=$O$5,0,IF($O$19=1,0,IF($M$19-$O$5-W10&gt;=V11,V11,$M$19-$O$5-W10))))),0)</f>
        <v>#REF!</v>
      </c>
      <c r="X11" s="126" t="s">
        <v>191</v>
      </c>
      <c r="Y11" s="127" t="s">
        <v>192</v>
      </c>
      <c r="Z11" s="127" t="s">
        <v>193</v>
      </c>
      <c r="AA11" s="128"/>
      <c r="AB11" s="132" t="e">
        <f>IF(OR($O$19="",$O$19=0,$O$19=1),0,IF(V11=0,0,V11-W11))</f>
        <v>#REF!</v>
      </c>
    </row>
    <row r="12" spans="1:28" ht="15" customHeight="1">
      <c r="A12" s="93" t="s">
        <v>76</v>
      </c>
      <c r="B12" s="94" t="s">
        <v>88</v>
      </c>
      <c r="C12" s="93" t="e">
        <f>INT(SUMPRODUCT(($E$50:$E$315=A12)*($F$50:$F$315=B12)*($N$50:$N$315)))</f>
        <v>#REF!</v>
      </c>
      <c r="D12" s="93" t="e">
        <f t="shared" si="3"/>
        <v>#REF!</v>
      </c>
      <c r="E12" s="95" t="e">
        <f t="shared" si="4"/>
        <v>#REF!</v>
      </c>
      <c r="F12" s="204" t="e">
        <f t="shared" si="2"/>
        <v>#REF!</v>
      </c>
      <c r="G12" s="204" t="e">
        <f t="shared" si="5"/>
        <v>#REF!</v>
      </c>
      <c r="H12" s="204">
        <v>0</v>
      </c>
      <c r="J12" s="92" t="s">
        <v>108</v>
      </c>
      <c r="K12" s="86" t="s">
        <v>97</v>
      </c>
      <c r="M12" s="86" t="s">
        <v>109</v>
      </c>
      <c r="N12" s="86" t="s">
        <v>110</v>
      </c>
      <c r="O12" s="86" t="s">
        <v>111</v>
      </c>
      <c r="S12" s="92"/>
      <c r="T12" s="718"/>
      <c r="U12" s="123" t="s">
        <v>194</v>
      </c>
      <c r="V12" s="124" t="e">
        <f>IF(OR($O$19="",$O$19=0,$O$19=1),0,IF($O$13="",0,IF($O$19=1,0,INT($O$13/3))))</f>
        <v>#REF!</v>
      </c>
      <c r="W12" s="132" t="e">
        <f>IF(#REF!="行わない",IF(OR($O$19="",$O$19=0,$O$19=1),0,IF($O$5="",0,IF($M$19-V10-V11&lt;=$O$5,0,IF($O$19=1,0,IF($M$19-$O$5-W10-W11&gt;=V12,V12,$M$19-$O$5-W10-W11))))),0)</f>
        <v>#REF!</v>
      </c>
      <c r="X12" s="134" t="e">
        <f>IF(#REF!="行わない",IF(OR($O$5="",$O$5=0),0,IF($O$19=1,IF($O$5&gt;=$M$19,0,W10),W10+W11+W12)),0)</f>
        <v>#REF!</v>
      </c>
      <c r="Y12" s="134" t="e">
        <f>IF($M$19-$O$5-X12-Z10&gt;0,$M$19-$O$5-X12-Z10,0)</f>
        <v>#REF!</v>
      </c>
      <c r="Z12" s="135" t="e">
        <f>IF(OR($O$5="",$O$5=0),0,IF($M$19&lt;=$O$5,$O$5-$M$19,0))</f>
        <v>#REF!</v>
      </c>
      <c r="AA12" s="129"/>
      <c r="AB12" s="132" t="e">
        <f>IF(OR($O$19="",$O$19=0,$O$19=1),0,IF(V12=0,0,V12-W12))</f>
        <v>#REF!</v>
      </c>
    </row>
    <row r="13" spans="1:28" ht="15" customHeight="1">
      <c r="A13" s="86" t="s">
        <v>77</v>
      </c>
      <c r="B13" s="87" t="s">
        <v>86</v>
      </c>
      <c r="C13" s="86" t="e">
        <f>INT(SUMPRODUCT(($E$50:$E$315=A13)*($F$50:$F$315=B13)*($N$50:$N$315)))+INT(SUMPRODUCT(($E$50:$E$315=A13)*($P$50:$P$315)))</f>
        <v>#REF!</v>
      </c>
      <c r="D13" s="86" t="e">
        <f t="shared" si="3"/>
        <v>#REF!</v>
      </c>
      <c r="E13" s="89" t="e">
        <f t="shared" si="4"/>
        <v>#REF!</v>
      </c>
      <c r="F13" s="203" t="e">
        <f t="shared" si="2"/>
        <v>#REF!</v>
      </c>
      <c r="G13" s="203" t="e">
        <f t="shared" si="5"/>
        <v>#REF!</v>
      </c>
      <c r="H13" s="207" t="e">
        <f>INT(SUMPRODUCT(($E$50:$E$315=A13)*($F$50:$F$315=B13)*($Q$50:$Q$315))/1000)</f>
        <v>#REF!</v>
      </c>
      <c r="J13" s="92"/>
      <c r="K13" s="86" t="s">
        <v>101</v>
      </c>
      <c r="M13" s="101" t="e">
        <f>M14</f>
        <v>#REF!</v>
      </c>
      <c r="O13" s="101" t="e">
        <f>O14</f>
        <v>#REF!</v>
      </c>
      <c r="P13" s="101"/>
      <c r="Q13" s="101"/>
      <c r="S13" s="118"/>
      <c r="T13" s="130" t="s">
        <v>196</v>
      </c>
      <c r="U13" s="130"/>
      <c r="V13" s="130"/>
      <c r="W13" s="130"/>
      <c r="X13" s="130"/>
      <c r="Y13" s="130"/>
      <c r="Z13" s="131"/>
      <c r="AA13" s="130"/>
      <c r="AB13" s="130"/>
    </row>
    <row r="14" spans="1:28" ht="15" customHeight="1">
      <c r="A14" s="86" t="s">
        <v>77</v>
      </c>
      <c r="B14" s="87" t="s">
        <v>87</v>
      </c>
      <c r="C14" s="86" t="e">
        <f>INT(SUMPRODUCT(($E$50:$E$315=A14)*($F$50:$F$315=B14)*($N$50:$N$315)))</f>
        <v>#REF!</v>
      </c>
      <c r="D14" s="86" t="e">
        <f t="shared" si="3"/>
        <v>#REF!</v>
      </c>
      <c r="E14" s="89" t="e">
        <f t="shared" si="4"/>
        <v>#REF!</v>
      </c>
      <c r="F14" s="203" t="e">
        <f t="shared" si="2"/>
        <v>#REF!</v>
      </c>
      <c r="G14" s="203" t="e">
        <f t="shared" si="5"/>
        <v>#REF!</v>
      </c>
      <c r="H14" s="203">
        <v>0</v>
      </c>
      <c r="J14" s="92"/>
      <c r="K14" s="86" t="s">
        <v>102</v>
      </c>
      <c r="M14" s="101" t="e">
        <f>M6</f>
        <v>#REF!</v>
      </c>
      <c r="O14" s="101" t="e">
        <f>O6</f>
        <v>#REF!</v>
      </c>
      <c r="P14" s="101"/>
      <c r="S14" s="118"/>
      <c r="T14" s="716" t="s">
        <v>181</v>
      </c>
      <c r="U14" s="119"/>
      <c r="V14" s="120" t="s">
        <v>182</v>
      </c>
      <c r="W14" s="121" t="s">
        <v>183</v>
      </c>
      <c r="X14" s="121" t="s">
        <v>184</v>
      </c>
      <c r="Y14" s="122" t="s">
        <v>185</v>
      </c>
      <c r="Z14" s="121" t="s">
        <v>186</v>
      </c>
      <c r="AA14" s="121" t="s">
        <v>187</v>
      </c>
      <c r="AB14" s="121" t="s">
        <v>188</v>
      </c>
    </row>
    <row r="15" spans="1:28" ht="15" customHeight="1">
      <c r="A15" s="93" t="s">
        <v>77</v>
      </c>
      <c r="B15" s="94" t="s">
        <v>88</v>
      </c>
      <c r="C15" s="93" t="e">
        <f>INT(SUMPRODUCT(($E$50:$E$315=A15)*($F$50:$F$315=B15)*($N$50:$N$315)))</f>
        <v>#REF!</v>
      </c>
      <c r="D15" s="93" t="e">
        <f t="shared" si="3"/>
        <v>#REF!</v>
      </c>
      <c r="E15" s="95" t="e">
        <f t="shared" si="4"/>
        <v>#REF!</v>
      </c>
      <c r="F15" s="204" t="e">
        <f t="shared" si="2"/>
        <v>#REF!</v>
      </c>
      <c r="G15" s="204" t="e">
        <f t="shared" si="5"/>
        <v>#REF!</v>
      </c>
      <c r="H15" s="204">
        <v>0</v>
      </c>
      <c r="J15" s="92"/>
      <c r="K15" s="86" t="s">
        <v>103</v>
      </c>
      <c r="L15" s="86" t="s">
        <v>104</v>
      </c>
      <c r="R15" s="86" t="s">
        <v>203</v>
      </c>
      <c r="S15" s="92"/>
      <c r="T15" s="717"/>
      <c r="U15" s="123" t="s">
        <v>189</v>
      </c>
      <c r="V15" s="124" t="e">
        <f>IF(OR($O$19="",$O$19=0,$O$19=1),$O$13,IF($O$13-$O$19*INT($O$13/$O$19)=0,$O$13/3,IF($O$13-$O$19*INT($O$13/$O$19)=2,INT($O$13/$O$19)+2,INT($O$13/$O$19)+1)))</f>
        <v>#REF!</v>
      </c>
      <c r="W15" s="132">
        <v>0</v>
      </c>
      <c r="X15" s="132" t="e">
        <f>Z17</f>
        <v>#REF!</v>
      </c>
      <c r="Y15" s="133" t="e">
        <f>IF(OR(V15="",V15=0),0,V15-W15+X15)</f>
        <v>#REF!</v>
      </c>
      <c r="Z15" s="133" t="e">
        <f>IF(#REF!="行わない",IF(OR($O$5="",$O$5=0),0,IF($M$19-$O$5&gt;$O$10,$O$10,IF($M$19-$O$5&lt;0,0,$M$19-$O$5))),0)</f>
        <v>#REF!</v>
      </c>
      <c r="AA15" s="132" t="e">
        <f>$O$10-Z15</f>
        <v>#REF!</v>
      </c>
      <c r="AB15" s="132" t="e">
        <f>IF(OR(V15="",V15=0),0,Y15+AA15)</f>
        <v>#REF!</v>
      </c>
    </row>
    <row r="16" spans="1:28" ht="15" customHeight="1">
      <c r="A16" s="86" t="s">
        <v>56</v>
      </c>
      <c r="B16" s="87" t="s">
        <v>86</v>
      </c>
      <c r="C16" s="86" t="e">
        <f>INT(SUMPRODUCT(($E$50:$E$315=A16)*($F$50:$F$315=B16)*($N$50:$N$315)))+INT(SUMPRODUCT(($E$50:$E$315=A16)*($P$50:$P$315)))</f>
        <v>#REF!</v>
      </c>
      <c r="D16" s="86" t="e">
        <f t="shared" si="3"/>
        <v>#REF!</v>
      </c>
      <c r="E16" s="89" t="e">
        <f t="shared" si="4"/>
        <v>#REF!</v>
      </c>
      <c r="F16" s="203" t="e">
        <f t="shared" si="2"/>
        <v>#REF!</v>
      </c>
      <c r="G16" s="203" t="e">
        <f t="shared" si="5"/>
        <v>#REF!</v>
      </c>
      <c r="H16" s="207" t="e">
        <f>INT(SUMPRODUCT(($E$50:$E$315=A16)*($F$50:$F$315=B16)*($Q$50:$Q$315))/1000)</f>
        <v>#REF!</v>
      </c>
      <c r="J16" s="92"/>
      <c r="L16" s="86" t="s">
        <v>105</v>
      </c>
      <c r="R16" s="86" t="e">
        <f>IF(#REF!="",4,#REF!)</f>
        <v>#REF!</v>
      </c>
      <c r="S16" s="92"/>
      <c r="T16" s="717"/>
      <c r="U16" s="125" t="s">
        <v>190</v>
      </c>
      <c r="V16" s="134" t="e">
        <f>IF(OR($O$19="",$O$19=0,$O$19=1),0,IF($O$13="",0,IF($O$19=1,0,INT($O$13/3))))</f>
        <v>#REF!</v>
      </c>
      <c r="W16" s="135">
        <v>0</v>
      </c>
      <c r="X16" s="126" t="s">
        <v>191</v>
      </c>
      <c r="Y16" s="127" t="s">
        <v>192</v>
      </c>
      <c r="Z16" s="127" t="s">
        <v>193</v>
      </c>
      <c r="AA16" s="128"/>
      <c r="AB16" s="132" t="e">
        <f>IF(OR($O$19="",$O$19=0,$O$19=1),0,IF(V16=0,0,V16-W16))</f>
        <v>#REF!</v>
      </c>
    </row>
    <row r="17" spans="1:28" ht="15" customHeight="1">
      <c r="A17" s="86" t="s">
        <v>56</v>
      </c>
      <c r="B17" s="87" t="s">
        <v>87</v>
      </c>
      <c r="C17" s="86" t="e">
        <f>INT(SUMPRODUCT(($E$50:$E$315=A17)*($F$50:$F$315=B17)*($N$50:$N$315)))</f>
        <v>#REF!</v>
      </c>
      <c r="D17" s="86" t="e">
        <f t="shared" si="3"/>
        <v>#REF!</v>
      </c>
      <c r="E17" s="89" t="e">
        <f t="shared" si="4"/>
        <v>#REF!</v>
      </c>
      <c r="F17" s="203" t="e">
        <f t="shared" si="2"/>
        <v>#REF!</v>
      </c>
      <c r="G17" s="203" t="e">
        <f t="shared" si="5"/>
        <v>#REF!</v>
      </c>
      <c r="H17" s="203">
        <v>0</v>
      </c>
      <c r="J17" s="92"/>
      <c r="L17" s="86" t="s">
        <v>106</v>
      </c>
      <c r="R17" s="86" t="s">
        <v>204</v>
      </c>
      <c r="S17" s="92"/>
      <c r="T17" s="718"/>
      <c r="U17" s="123" t="s">
        <v>194</v>
      </c>
      <c r="V17" s="124" t="e">
        <f>IF(OR($O$19="",$O$19=0,$O$19=1),0,IF($O$13="",0,IF($O$19=1,0,INT($O$13/3))))</f>
        <v>#REF!</v>
      </c>
      <c r="W17" s="132">
        <v>0</v>
      </c>
      <c r="X17" s="134" t="e">
        <f>Z15</f>
        <v>#REF!</v>
      </c>
      <c r="Y17" s="134" t="e">
        <f>IF($M$19-$O$5-X17&gt;0,$M$19-$O$5-X17,0)</f>
        <v>#REF!</v>
      </c>
      <c r="Z17" s="135" t="e">
        <f>IF(OR($O$5="",$O$5=0),0,IF($M$19&lt;=$O$5,$O$5-$M$19,0))</f>
        <v>#REF!</v>
      </c>
      <c r="AA17" s="129"/>
      <c r="AB17" s="132" t="e">
        <f>IF(OR($O$19="",$O$19=0,$O$19=1),0,IF(V17=0,0,V17-W17))</f>
        <v>#REF!</v>
      </c>
    </row>
    <row r="18" spans="1:28" ht="15" customHeight="1">
      <c r="A18" s="93" t="s">
        <v>56</v>
      </c>
      <c r="B18" s="94" t="s">
        <v>88</v>
      </c>
      <c r="C18" s="93" t="e">
        <f>INT(SUMPRODUCT(($E$50:$E$315=A18)*($F$50:$F$315=B18)*($N$50:$N$315)))</f>
        <v>#REF!</v>
      </c>
      <c r="D18" s="93" t="e">
        <f t="shared" si="3"/>
        <v>#REF!</v>
      </c>
      <c r="E18" s="95" t="e">
        <f t="shared" si="4"/>
        <v>#REF!</v>
      </c>
      <c r="F18" s="204" t="e">
        <f t="shared" si="2"/>
        <v>#REF!</v>
      </c>
      <c r="G18" s="204" t="e">
        <f t="shared" si="5"/>
        <v>#REF!</v>
      </c>
      <c r="H18" s="204">
        <v>0</v>
      </c>
      <c r="J18" s="92"/>
      <c r="R18" s="86" t="e">
        <f>IF(AND(R20="還付なし",R16&lt;&gt;""),"表示","非表示")</f>
        <v>#REF!</v>
      </c>
      <c r="S18" s="92"/>
      <c r="T18" s="130" t="s">
        <v>197</v>
      </c>
      <c r="U18" s="130"/>
      <c r="V18" s="130"/>
      <c r="W18" s="130"/>
      <c r="X18" s="130"/>
      <c r="Y18" s="130"/>
      <c r="Z18" s="130"/>
      <c r="AA18" s="130"/>
      <c r="AB18" s="130"/>
    </row>
    <row r="19" spans="1:28" ht="15" customHeight="1">
      <c r="A19" s="86" t="s">
        <v>78</v>
      </c>
      <c r="B19" s="87" t="s">
        <v>86</v>
      </c>
      <c r="C19" s="86" t="e">
        <f>INT(SUMPRODUCT(($E$50:$E$315=A19)*($F$50:$F$315=B19)*($N$50:$N$315)))+INT(SUMPRODUCT(($E$50:$E$315=A19)*($P$50:$P$315)))</f>
        <v>#REF!</v>
      </c>
      <c r="D19" s="86" t="e">
        <f t="shared" ref="D19" si="6">INT(SUMPRODUCT(($E$50:$E$315=A19)*($F$50:$F$315=B19)*($J$50:$J$315)))</f>
        <v>#REF!</v>
      </c>
      <c r="E19" s="89" t="e">
        <f t="shared" ref="E19" si="7">INT(SUMPRODUCT(($E$50:$E$315=A19)*($F$50:$F$315=B19)*($K$50:$K$315)))</f>
        <v>#REF!</v>
      </c>
      <c r="F19" s="203" t="e">
        <f t="shared" si="2"/>
        <v>#REF!</v>
      </c>
      <c r="G19" s="203" t="e">
        <f t="shared" si="5"/>
        <v>#REF!</v>
      </c>
      <c r="H19" s="207" t="e">
        <f>INT(SUMPRODUCT(($E$50:$E$315=A19)*($F$50:$F$315=B19)*($Q$50:$Q$315))/1000)</f>
        <v>#REF!</v>
      </c>
      <c r="J19" s="92" t="s">
        <v>112</v>
      </c>
      <c r="M19" s="102" t="e">
        <f>#REF!</f>
        <v>#REF!</v>
      </c>
      <c r="N19" s="86" t="s">
        <v>113</v>
      </c>
      <c r="O19" s="86" t="e">
        <f>#REF!</f>
        <v>#REF!</v>
      </c>
      <c r="R19" s="86" t="s">
        <v>114</v>
      </c>
      <c r="S19" s="92"/>
      <c r="T19" s="716" t="s">
        <v>181</v>
      </c>
      <c r="U19" s="119"/>
      <c r="V19" s="120" t="s">
        <v>182</v>
      </c>
      <c r="W19" s="121" t="s">
        <v>183</v>
      </c>
      <c r="X19" s="121" t="s">
        <v>184</v>
      </c>
      <c r="Y19" s="122" t="s">
        <v>185</v>
      </c>
      <c r="Z19" s="121" t="s">
        <v>186</v>
      </c>
      <c r="AA19" s="121" t="s">
        <v>187</v>
      </c>
      <c r="AB19" s="121" t="s">
        <v>188</v>
      </c>
    </row>
    <row r="20" spans="1:28" ht="15" customHeight="1">
      <c r="A20" s="86" t="s">
        <v>78</v>
      </c>
      <c r="B20" s="87" t="s">
        <v>87</v>
      </c>
      <c r="C20" s="86" t="e">
        <f>INT(SUMPRODUCT(($E$50:$E$315=A20)*($F$50:$F$315=B20)*($N$50:$N$315)))</f>
        <v>#REF!</v>
      </c>
      <c r="D20" s="86" t="e">
        <f>INT(SUMPRODUCT(($E$50:$E$315=A20)*($F$50:$F$315=B20)*($J$50:$J$315)))</f>
        <v>#REF!</v>
      </c>
      <c r="E20" s="89" t="e">
        <f>INT(SUMPRODUCT(($E$50:$E$315=A20)*($F$50:$F$315=B20)*($K$50:$K$315)))</f>
        <v>#REF!</v>
      </c>
      <c r="F20" s="203" t="e">
        <f t="shared" si="2"/>
        <v>#REF!</v>
      </c>
      <c r="G20" s="203" t="e">
        <f t="shared" si="5"/>
        <v>#REF!</v>
      </c>
      <c r="H20" s="203">
        <v>0</v>
      </c>
      <c r="J20" s="92"/>
      <c r="R20" s="86" t="e">
        <f>IF(AND(#REF!="行わない",O5*2&lt;=M19),"還付なし","還付あり")</f>
        <v>#REF!</v>
      </c>
      <c r="S20" s="92"/>
      <c r="T20" s="717"/>
      <c r="U20" s="123" t="s">
        <v>189</v>
      </c>
      <c r="V20" s="124" t="e">
        <f>IF(OR($O$19="",$O$19=0,$O$19=1),$O$13,IF($O$13-$O$19*INT($O$13/$O$19)=0,$O$13/3,IF($O$13-$O$19*INT($O$13/$O$19)=2,INT($O$13/$O$19)+2,INT($O$13/$O$19)+1)))</f>
        <v>#REF!</v>
      </c>
      <c r="W20" s="132" t="e">
        <f>IF(#REF!="行わない",IF(OR($O$5="",$O$5=0),0,IF($M$19&lt;=$O$5,0,IF($M$19-$O$5&gt;V20,V20,$M$19-$O$5))),0)</f>
        <v>#REF!</v>
      </c>
      <c r="X20" s="132" t="e">
        <f>Z22</f>
        <v>#REF!</v>
      </c>
      <c r="Y20" s="133" t="e">
        <f>IF(OR(V20="",V20=0),0,IF(V20&lt;W20,V20,V20-W20+X20))</f>
        <v>#REF!</v>
      </c>
      <c r="Z20" s="133" t="e">
        <f>IF(#REF!="行わない",IF(OR($O$5="",$O$5=0),0,IF($M$19-$O$5&gt;W20,IF($M$19-$O$5-W20&gt;$O$10,$O$10,$M$19-$O$5-W20),0)),0)</f>
        <v>#REF!</v>
      </c>
      <c r="AA20" s="132" t="e">
        <f>$O$10-Z20</f>
        <v>#REF!</v>
      </c>
      <c r="AB20" s="132" t="e">
        <f>IF(OR(V20="",V20=0),0,Y20+AA20)</f>
        <v>#REF!</v>
      </c>
    </row>
    <row r="21" spans="1:28" ht="15" customHeight="1">
      <c r="A21" s="93" t="s">
        <v>78</v>
      </c>
      <c r="B21" s="94" t="s">
        <v>88</v>
      </c>
      <c r="C21" s="93" t="e">
        <f>INT(SUMPRODUCT(($E$50:$E$315=A21)*($F$50:$F$315=B21)*($N$50:$N$315)))</f>
        <v>#REF!</v>
      </c>
      <c r="D21" s="93" t="e">
        <f t="shared" ref="D21:D30" si="8">INT(SUMPRODUCT(($E$50:$E$315=A21)*($F$50:$F$315=B21)*($J$50:$J$315)))</f>
        <v>#REF!</v>
      </c>
      <c r="E21" s="95" t="e">
        <f t="shared" ref="E21:E30" si="9">INT(SUMPRODUCT(($E$50:$E$315=A21)*($F$50:$F$315=B21)*($K$50:$K$315)))</f>
        <v>#REF!</v>
      </c>
      <c r="F21" s="204" t="e">
        <f t="shared" si="2"/>
        <v>#REF!</v>
      </c>
      <c r="G21" s="204" t="e">
        <f t="shared" si="5"/>
        <v>#REF!</v>
      </c>
      <c r="H21" s="204">
        <v>0</v>
      </c>
      <c r="J21" s="92" t="s">
        <v>115</v>
      </c>
      <c r="L21" s="86" t="s">
        <v>116</v>
      </c>
      <c r="M21" s="86" t="s">
        <v>117</v>
      </c>
      <c r="N21" s="86" t="s">
        <v>118</v>
      </c>
      <c r="Q21" s="86" t="s">
        <v>119</v>
      </c>
      <c r="R21" s="86" t="s">
        <v>120</v>
      </c>
      <c r="S21" s="92"/>
      <c r="T21" s="717"/>
      <c r="U21" s="125" t="s">
        <v>190</v>
      </c>
      <c r="V21" s="134" t="e">
        <f>IF(OR($O$19="",$O$19=0,$O$19=1),0,IF($O$13="",0,IF($O$19=1,0,INT($O$13/3))))</f>
        <v>#REF!</v>
      </c>
      <c r="W21" s="135" t="e">
        <f>IF(#REF!="行わない",IF(OR($O$19="",$O$19=0,$O$19=1),0,IF($O$5="",0,IF($M$19-$O$5-W20-Z20&lt;0,0,IF(V21&lt;$M$19-$O$5-W20-Z20,V21,$M$19-$O$5-W20-Z20)))),0)</f>
        <v>#REF!</v>
      </c>
      <c r="X21" s="126" t="s">
        <v>191</v>
      </c>
      <c r="Y21" s="127" t="s">
        <v>192</v>
      </c>
      <c r="Z21" s="127" t="s">
        <v>193</v>
      </c>
      <c r="AA21" s="128"/>
      <c r="AB21" s="132" t="e">
        <f>IF(OR($O$19="",$O$19=0,$O$19=1),0,IF(V21=0,0,V21-W21))</f>
        <v>#REF!</v>
      </c>
    </row>
    <row r="22" spans="1:28" ht="15" customHeight="1">
      <c r="A22" s="86" t="s">
        <v>79</v>
      </c>
      <c r="B22" s="87" t="s">
        <v>86</v>
      </c>
      <c r="C22" s="86" t="e">
        <f>INT(SUMPRODUCT(($E$50:$E$315=A22)*($F$50:$F$315=B22)*($N$50:$N$315)))+INT(SUMPRODUCT(($E$50:$E$315=A22)*($P$50:$P$315)))</f>
        <v>#REF!</v>
      </c>
      <c r="D22" s="86" t="e">
        <f t="shared" si="8"/>
        <v>#REF!</v>
      </c>
      <c r="E22" s="89" t="e">
        <f t="shared" si="9"/>
        <v>#REF!</v>
      </c>
      <c r="F22" s="203" t="e">
        <f t="shared" si="2"/>
        <v>#REF!</v>
      </c>
      <c r="G22" s="203" t="e">
        <f t="shared" si="5"/>
        <v>#REF!</v>
      </c>
      <c r="H22" s="207" t="e">
        <f>INT(SUMPRODUCT(($E$50:$E$315=A22)*($F$50:$F$315=B22)*($Q$50:$Q$315))/1000)</f>
        <v>#REF!</v>
      </c>
      <c r="J22" s="92"/>
      <c r="L22" s="136" t="e">
        <f>X7</f>
        <v>#REF!</v>
      </c>
      <c r="M22" s="136" t="e">
        <f>Y7</f>
        <v>#REF!</v>
      </c>
      <c r="N22" s="136" t="e">
        <f>Z7</f>
        <v>#REF!</v>
      </c>
      <c r="Q22" s="86" t="e">
        <f>IF(OR(M6=M9,AND(M6&gt;0,M9&gt;0)),"一元",IF(M9=0,"二元（労災）","二元（雇用）"))</f>
        <v>#REF!</v>
      </c>
      <c r="R22" s="86" t="e">
        <f>IF(O13&gt;=200000,"可能","不可能")</f>
        <v>#REF!</v>
      </c>
      <c r="S22" s="92"/>
      <c r="T22" s="718"/>
      <c r="U22" s="123" t="s">
        <v>194</v>
      </c>
      <c r="V22" s="124" t="e">
        <f>IF(OR($O$19="",$O$19=0,$O$19=1),0,IF($O$13="",0,IF($O$19=1,0,INT($O$13/3))))</f>
        <v>#REF!</v>
      </c>
      <c r="W22" s="132" t="e">
        <f>IF(#REF!="行わない",IF(OR($O$19="",$O$19=0,$O$19=1),0,IF($O$5="",0,IF($M$19-$O$5-W20-Z20-W21&lt;0,0,IF(V21&lt;$M$19-$O$5-W20-Z20-W21,V21,$M$19-$O$5-W20-Z20-W21)))),0)</f>
        <v>#REF!</v>
      </c>
      <c r="X22" s="134" t="e">
        <f>IF(#REF!="行わない",IF(OR($O$5="",$O$5=0),0,IF($O$19=1,IF($O$5&gt;=$M$19,0,W20+Z20),W20+W21+W22+Z20)),0)</f>
        <v>#REF!</v>
      </c>
      <c r="Y22" s="134" t="e">
        <f>IF($M$19-$O$5-X22&gt;0,$M$19-$O$5-X22,0)</f>
        <v>#REF!</v>
      </c>
      <c r="Z22" s="135" t="e">
        <f>IF(OR($O$5="",$O$5=0),0,IF($M$19&lt;=$O$5,$O$5-$M$19,0))</f>
        <v>#REF!</v>
      </c>
      <c r="AA22" s="129"/>
      <c r="AB22" s="132" t="e">
        <f>IF(OR($O$19="",$O$19=0,$O$19=1),0,IF(V22=0,0,V22-W22))</f>
        <v>#REF!</v>
      </c>
    </row>
    <row r="23" spans="1:28" ht="15" customHeight="1">
      <c r="A23" s="86" t="s">
        <v>79</v>
      </c>
      <c r="B23" s="87" t="s">
        <v>87</v>
      </c>
      <c r="C23" s="86" t="e">
        <f>INT(SUMPRODUCT(($E$50:$E$315=A23)*($F$50:$F$315=B23)*($N$50:$N$315)))</f>
        <v>#REF!</v>
      </c>
      <c r="D23" s="86" t="e">
        <f t="shared" si="8"/>
        <v>#REF!</v>
      </c>
      <c r="E23" s="89" t="e">
        <f t="shared" si="9"/>
        <v>#REF!</v>
      </c>
      <c r="F23" s="203" t="e">
        <f t="shared" si="2"/>
        <v>#REF!</v>
      </c>
      <c r="G23" s="203" t="e">
        <f t="shared" si="5"/>
        <v>#REF!</v>
      </c>
      <c r="H23" s="203">
        <v>0</v>
      </c>
      <c r="J23" s="92"/>
      <c r="S23" s="92"/>
      <c r="T23" s="130" t="s">
        <v>198</v>
      </c>
      <c r="U23" s="130"/>
      <c r="V23" s="130"/>
      <c r="W23" s="131"/>
      <c r="X23" s="131"/>
      <c r="Y23" s="131"/>
      <c r="Z23" s="131"/>
      <c r="AA23" s="131"/>
      <c r="AB23" s="130"/>
    </row>
    <row r="24" spans="1:28" ht="15" customHeight="1">
      <c r="A24" s="93" t="s">
        <v>79</v>
      </c>
      <c r="B24" s="94" t="s">
        <v>88</v>
      </c>
      <c r="C24" s="93" t="e">
        <f>INT(SUMPRODUCT(($E$50:$E$315=A24)*($F$50:$F$315=B24)*($N$50:$N$315)))</f>
        <v>#REF!</v>
      </c>
      <c r="D24" s="93" t="e">
        <f t="shared" si="8"/>
        <v>#REF!</v>
      </c>
      <c r="E24" s="95" t="e">
        <f t="shared" si="9"/>
        <v>#REF!</v>
      </c>
      <c r="F24" s="204" t="e">
        <f t="shared" si="2"/>
        <v>#REF!</v>
      </c>
      <c r="G24" s="204" t="e">
        <f t="shared" si="5"/>
        <v>#REF!</v>
      </c>
      <c r="H24" s="204">
        <v>0</v>
      </c>
      <c r="J24" s="92" t="s">
        <v>121</v>
      </c>
      <c r="L24" s="86" t="s">
        <v>122</v>
      </c>
      <c r="M24" s="86" t="s">
        <v>116</v>
      </c>
      <c r="N24" s="86" t="s">
        <v>118</v>
      </c>
      <c r="O24" s="86" t="s">
        <v>123</v>
      </c>
      <c r="P24" s="86" t="s">
        <v>206</v>
      </c>
      <c r="Q24" s="86" t="s">
        <v>107</v>
      </c>
      <c r="R24" s="86" t="s">
        <v>124</v>
      </c>
      <c r="S24" s="92"/>
      <c r="T24" s="130"/>
      <c r="U24" s="130" t="s">
        <v>199</v>
      </c>
      <c r="V24" s="130"/>
      <c r="W24" s="130"/>
      <c r="X24" s="130"/>
      <c r="Y24" s="130"/>
      <c r="Z24" s="131"/>
      <c r="AA24" s="130"/>
      <c r="AB24" s="130"/>
    </row>
    <row r="25" spans="1:28" ht="15" customHeight="1">
      <c r="A25" s="86" t="s">
        <v>80</v>
      </c>
      <c r="B25" s="87" t="s">
        <v>86</v>
      </c>
      <c r="C25" s="86" t="e">
        <f>INT(SUMPRODUCT(($E$50:$E$315=A25)*($F$50:$F$315=B25)*($N$50:$N$315)))+INT(SUMPRODUCT(($E$50:$E$315=A25)*($P$50:$P$315)))</f>
        <v>#REF!</v>
      </c>
      <c r="D25" s="86" t="e">
        <f t="shared" si="8"/>
        <v>#REF!</v>
      </c>
      <c r="E25" s="89" t="e">
        <f t="shared" si="9"/>
        <v>#REF!</v>
      </c>
      <c r="F25" s="203" t="e">
        <f t="shared" si="2"/>
        <v>#REF!</v>
      </c>
      <c r="G25" s="203" t="e">
        <f t="shared" si="5"/>
        <v>#REF!</v>
      </c>
      <c r="H25" s="207" t="e">
        <f>INT(SUMPRODUCT(($E$50:$E$315=A25)*($F$50:$F$315=B25)*($Q$50:$Q$315))/1000)</f>
        <v>#REF!</v>
      </c>
      <c r="J25" s="92"/>
      <c r="K25" s="86" t="s">
        <v>125</v>
      </c>
      <c r="L25" s="136" t="e">
        <f t="shared" ref="L25:R25" si="10">V5</f>
        <v>#REF!</v>
      </c>
      <c r="M25" s="136" t="e">
        <f t="shared" si="10"/>
        <v>#REF!</v>
      </c>
      <c r="N25" s="136" t="e">
        <f t="shared" si="10"/>
        <v>#REF!</v>
      </c>
      <c r="O25" s="136" t="e">
        <f t="shared" si="10"/>
        <v>#REF!</v>
      </c>
      <c r="P25" s="136" t="e">
        <f t="shared" si="10"/>
        <v>#REF!</v>
      </c>
      <c r="Q25" s="101" t="e">
        <f t="shared" si="10"/>
        <v>#REF!</v>
      </c>
      <c r="R25" s="136" t="e">
        <f t="shared" si="10"/>
        <v>#REF!</v>
      </c>
      <c r="S25" s="92"/>
      <c r="T25" s="130"/>
      <c r="U25" s="130" t="s">
        <v>200</v>
      </c>
      <c r="V25" s="130"/>
      <c r="W25" s="131"/>
      <c r="X25" s="130"/>
      <c r="Y25" s="130"/>
      <c r="Z25" s="131"/>
      <c r="AA25" s="130"/>
      <c r="AB25" s="130"/>
    </row>
    <row r="26" spans="1:28" ht="15" customHeight="1">
      <c r="A26" s="86" t="s">
        <v>80</v>
      </c>
      <c r="B26" s="87" t="s">
        <v>87</v>
      </c>
      <c r="C26" s="86" t="e">
        <f>INT(SUMPRODUCT(($E$50:$E$315=A26)*($F$50:$F$315=B26)*($N$50:$N$315)))</f>
        <v>#REF!</v>
      </c>
      <c r="D26" s="86" t="e">
        <f t="shared" si="8"/>
        <v>#REF!</v>
      </c>
      <c r="E26" s="89" t="e">
        <f t="shared" si="9"/>
        <v>#REF!</v>
      </c>
      <c r="F26" s="203" t="e">
        <f t="shared" si="2"/>
        <v>#REF!</v>
      </c>
      <c r="G26" s="203" t="e">
        <f t="shared" si="5"/>
        <v>#REF!</v>
      </c>
      <c r="H26" s="203">
        <v>0</v>
      </c>
      <c r="J26" s="92"/>
      <c r="K26" s="86" t="s">
        <v>126</v>
      </c>
      <c r="L26" s="136" t="e">
        <f>V6</f>
        <v>#REF!</v>
      </c>
      <c r="M26" s="136" t="e">
        <f>W6</f>
        <v>#REF!</v>
      </c>
      <c r="R26" s="136" t="e">
        <f>AB6</f>
        <v>#REF!</v>
      </c>
      <c r="S26" s="92"/>
      <c r="T26" s="130"/>
      <c r="U26" s="130" t="s">
        <v>201</v>
      </c>
      <c r="V26" s="130"/>
      <c r="W26" s="130"/>
      <c r="X26" s="130"/>
      <c r="Y26" s="130"/>
      <c r="Z26" s="131"/>
      <c r="AA26" s="130"/>
      <c r="AB26" s="130"/>
    </row>
    <row r="27" spans="1:28" ht="15" customHeight="1">
      <c r="A27" s="93" t="s">
        <v>80</v>
      </c>
      <c r="B27" s="94" t="s">
        <v>88</v>
      </c>
      <c r="C27" s="93" t="e">
        <f>INT(SUMPRODUCT(($E$50:$E$315=A27)*($F$50:$F$315=B27)*($N$50:$N$315)))</f>
        <v>#REF!</v>
      </c>
      <c r="D27" s="93" t="e">
        <f t="shared" si="8"/>
        <v>#REF!</v>
      </c>
      <c r="E27" s="95" t="e">
        <f t="shared" si="9"/>
        <v>#REF!</v>
      </c>
      <c r="F27" s="204" t="e">
        <f t="shared" si="2"/>
        <v>#REF!</v>
      </c>
      <c r="G27" s="204" t="e">
        <f t="shared" si="5"/>
        <v>#REF!</v>
      </c>
      <c r="H27" s="204">
        <v>0</v>
      </c>
      <c r="J27" s="96"/>
      <c r="K27" s="93" t="s">
        <v>127</v>
      </c>
      <c r="L27" s="137" t="e">
        <f>V7</f>
        <v>#REF!</v>
      </c>
      <c r="M27" s="137" t="e">
        <f>W7</f>
        <v>#REF!</v>
      </c>
      <c r="N27" s="93"/>
      <c r="O27" s="93"/>
      <c r="P27" s="93"/>
      <c r="Q27" s="93"/>
      <c r="R27" s="137" t="e">
        <f>AB7</f>
        <v>#REF!</v>
      </c>
      <c r="S27" s="92"/>
      <c r="T27" s="130"/>
      <c r="U27" s="130" t="s">
        <v>202</v>
      </c>
      <c r="V27" s="130"/>
      <c r="W27" s="130"/>
      <c r="X27" s="130"/>
      <c r="Y27" s="130"/>
      <c r="Z27" s="131"/>
      <c r="AA27" s="130"/>
      <c r="AB27" s="130"/>
    </row>
    <row r="28" spans="1:28" ht="15" customHeight="1">
      <c r="A28" s="86" t="s">
        <v>81</v>
      </c>
      <c r="B28" s="87" t="s">
        <v>86</v>
      </c>
      <c r="C28" s="86" t="e">
        <f>INT(SUMPRODUCT(($E$50:$E$315=A28)*($F$50:$F$315=B28)*($N$50:$N$315)))+INT(SUMPRODUCT(($E$50:$E$315=A28)*($P$50:$P$315)))</f>
        <v>#REF!</v>
      </c>
      <c r="D28" s="86" t="e">
        <f t="shared" si="8"/>
        <v>#REF!</v>
      </c>
      <c r="E28" s="89" t="e">
        <f t="shared" si="9"/>
        <v>#REF!</v>
      </c>
      <c r="F28" s="203" t="e">
        <f t="shared" si="2"/>
        <v>#REF!</v>
      </c>
      <c r="G28" s="203" t="e">
        <f t="shared" si="5"/>
        <v>#REF!</v>
      </c>
      <c r="H28" s="207" t="e">
        <f>INT(SUMPRODUCT(($E$50:$E$315=A28)*($F$50:$F$315=B28)*($Q$50:$Q$315))/1000)</f>
        <v>#REF!</v>
      </c>
      <c r="Q28" s="101"/>
      <c r="T28" s="716" t="s">
        <v>181</v>
      </c>
      <c r="U28" s="119"/>
      <c r="V28" s="120" t="s">
        <v>182</v>
      </c>
      <c r="W28" s="121" t="s">
        <v>183</v>
      </c>
      <c r="X28" s="121" t="s">
        <v>184</v>
      </c>
      <c r="Y28" s="122" t="s">
        <v>185</v>
      </c>
      <c r="Z28" s="121" t="s">
        <v>186</v>
      </c>
      <c r="AA28" s="121" t="s">
        <v>187</v>
      </c>
      <c r="AB28" s="121" t="s">
        <v>188</v>
      </c>
    </row>
    <row r="29" spans="1:28" ht="15" customHeight="1">
      <c r="A29" s="86" t="s">
        <v>81</v>
      </c>
      <c r="B29" s="87" t="s">
        <v>87</v>
      </c>
      <c r="C29" s="86" t="e">
        <f>INT(SUMPRODUCT(($E$50:$E$315=A29)*($F$50:$F$315=B29)*($N$50:$N$315)))</f>
        <v>#REF!</v>
      </c>
      <c r="D29" s="86" t="e">
        <f t="shared" si="8"/>
        <v>#REF!</v>
      </c>
      <c r="E29" s="89" t="e">
        <f t="shared" si="9"/>
        <v>#REF!</v>
      </c>
      <c r="F29" s="203" t="e">
        <f t="shared" si="2"/>
        <v>#REF!</v>
      </c>
      <c r="G29" s="203" t="e">
        <f t="shared" si="5"/>
        <v>#REF!</v>
      </c>
      <c r="H29" s="203">
        <v>0</v>
      </c>
      <c r="T29" s="717"/>
      <c r="U29" s="123" t="s">
        <v>189</v>
      </c>
      <c r="V29" s="124" t="e">
        <f>IF(OR($O$19="",$O$19=0,$O$19=1),$O$13,IF($O$13-$O$19*INT($O$13/$O$19)=0,$O$13/3,IF($O$13-$O$19*INT($O$13/$O$19)=2,INT($O$13/$O$19)+2,INT($O$13/$O$19)+1)))</f>
        <v>#REF!</v>
      </c>
      <c r="W29" s="132" t="e">
        <f>IF(#REF!="行わない",IF(OR($O$5="",$O$5=0),0,IF($M$19&lt;=$O$5,0,IF($M$19-$O$5&gt;=V29,V29,$M$19-$O$5))),0)</f>
        <v>#REF!</v>
      </c>
      <c r="X29" s="132" t="e">
        <f>Z31</f>
        <v>#REF!</v>
      </c>
      <c r="Y29" s="133" t="e">
        <f>IF(OR(V29="",V29=0),0,V29-W29+X29)</f>
        <v>#REF!</v>
      </c>
      <c r="Z29" s="133">
        <v>0</v>
      </c>
      <c r="AA29" s="132" t="e">
        <f>$O$10</f>
        <v>#REF!</v>
      </c>
      <c r="AB29" s="132" t="e">
        <f>IF(OR(V29="",V29=0),0,Y29+AA29)</f>
        <v>#REF!</v>
      </c>
    </row>
    <row r="30" spans="1:28" ht="15" customHeight="1">
      <c r="A30" s="93" t="s">
        <v>81</v>
      </c>
      <c r="B30" s="94" t="s">
        <v>88</v>
      </c>
      <c r="C30" s="93" t="e">
        <f>INT(SUMPRODUCT(($E$50:$E$315=A30)*($F$50:$F$315=B30)*($N$50:$N$315)))</f>
        <v>#REF!</v>
      </c>
      <c r="D30" s="93" t="e">
        <f t="shared" si="8"/>
        <v>#REF!</v>
      </c>
      <c r="E30" s="95" t="e">
        <f t="shared" si="9"/>
        <v>#REF!</v>
      </c>
      <c r="F30" s="204" t="e">
        <f t="shared" si="2"/>
        <v>#REF!</v>
      </c>
      <c r="G30" s="204" t="e">
        <f t="shared" si="5"/>
        <v>#REF!</v>
      </c>
      <c r="H30" s="204">
        <v>0</v>
      </c>
      <c r="T30" s="717"/>
      <c r="U30" s="125" t="s">
        <v>190</v>
      </c>
      <c r="V30" s="134" t="e">
        <f>IF(OR($O$19="",$O$19=0,$O$19=1),0,IF($O$13="",0,IF($O$19=1,0,INT($O$13/3))))</f>
        <v>#REF!</v>
      </c>
      <c r="W30" s="135" t="e">
        <f>IF(#REF!="行わない",IF(OR($O$19="",$O$19=0,$O$19=1),0,IF($O$5="",0,IF($M$19-V29&lt;=$O$5,0,IF($O$19=1,0,IF($M$19-$O$5-W29&gt;=V30,V30,$M$19-$O$5-W29))))),0)</f>
        <v>#REF!</v>
      </c>
      <c r="X30" s="126" t="s">
        <v>191</v>
      </c>
      <c r="Y30" s="127" t="s">
        <v>192</v>
      </c>
      <c r="Z30" s="127" t="s">
        <v>193</v>
      </c>
      <c r="AA30" s="128"/>
      <c r="AB30" s="132" t="e">
        <f>IF(OR($O$19="",$O$19=0,$O$19=1),0,IF(V30=0,0,V30-W30))</f>
        <v>#REF!</v>
      </c>
    </row>
    <row r="31" spans="1:28" ht="15" customHeight="1">
      <c r="B31" s="87"/>
      <c r="T31" s="718"/>
      <c r="U31" s="123" t="s">
        <v>194</v>
      </c>
      <c r="V31" s="124" t="e">
        <f>IF(OR($O$19="",$O$19=0,$O$19=1),0,IF($O$13="",0,IF($O$19=1,0,INT($O$13/3))))</f>
        <v>#REF!</v>
      </c>
      <c r="W31" s="132" t="e">
        <f>IF(#REF!="行わない",IF(OR($O$19="",$O$19=0,$O$19=1),0,IF($O$5="",0,IF($M$19-V29-V30&lt;=$O$5,0,IF($O$19=1,0,IF($M$19-$O$5-W29-W30&gt;=V31,V31,$M$19-$O$5-W29-W30))))),0)</f>
        <v>#REF!</v>
      </c>
      <c r="X31" s="134" t="e">
        <f>IF(#REF!="行わない",IF(OR($O$5="",$O$5=0),0,IF($O$19=1,IF($O$5&gt;=$M$19,0,W29),W29+W30+W31)),0)</f>
        <v>#REF!</v>
      </c>
      <c r="Y31" s="134" t="e">
        <f>IF($M$19-$O$5-X31-Z29&gt;0,$M$19-$O$5-X31-Z29,0)</f>
        <v>#REF!</v>
      </c>
      <c r="Z31" s="135" t="e">
        <f>IF(OR($O$5="",$O$5=0),0,IF($M$19&lt;=$O$5,$O$5-$M$19,0))</f>
        <v>#REF!</v>
      </c>
      <c r="AA31" s="129"/>
      <c r="AB31" s="132" t="e">
        <f>IF(OR($O$19="",$O$19=0,$O$19=1),0,IF(V31=0,0,V31-W31))</f>
        <v>#REF!</v>
      </c>
    </row>
    <row r="32" spans="1:28" ht="15" customHeight="1">
      <c r="B32" s="87"/>
    </row>
    <row r="33" spans="1:8" ht="15" customHeight="1">
      <c r="A33" s="86" t="s">
        <v>128</v>
      </c>
    </row>
    <row r="34" spans="1:8" ht="15" customHeight="1">
      <c r="A34" s="87" t="s">
        <v>91</v>
      </c>
      <c r="B34" s="87" t="s">
        <v>85</v>
      </c>
      <c r="C34" s="87" t="s">
        <v>92</v>
      </c>
    </row>
    <row r="35" spans="1:8" ht="27">
      <c r="A35" s="87"/>
      <c r="B35" s="87"/>
      <c r="C35" s="88" t="s">
        <v>93</v>
      </c>
      <c r="D35" s="88" t="s">
        <v>94</v>
      </c>
      <c r="E35" s="88" t="s">
        <v>95</v>
      </c>
      <c r="F35" s="87" t="s">
        <v>129</v>
      </c>
      <c r="G35" s="87" t="s">
        <v>130</v>
      </c>
      <c r="H35" s="86" t="s">
        <v>242</v>
      </c>
    </row>
    <row r="36" spans="1:8" ht="15" customHeight="1">
      <c r="A36" s="90" t="s">
        <v>74</v>
      </c>
      <c r="B36" s="98" t="s">
        <v>89</v>
      </c>
      <c r="C36" s="91" t="e">
        <f t="shared" ref="C36:C44" si="11">SUMPRODUCT(($E$50:$E$315=A36)*($F$50:$F$315=B36)*($I$50:$I$315))</f>
        <v>#REF!</v>
      </c>
      <c r="D36" s="91" t="e">
        <f t="shared" ref="D36:D44" si="12">SUMPRODUCT(($E$50:$E$315=A36)*($F$50:$F$315=B36)*($J$50:$J$315))</f>
        <v>#REF!</v>
      </c>
      <c r="E36" s="91" t="e">
        <f t="shared" ref="E36:E44" si="13">SUMPRODUCT(($E$50:$E$315=A36)*($F$50:$F$315=B36)*($K$50:$K$315))</f>
        <v>#REF!</v>
      </c>
      <c r="F36" s="144" t="e">
        <f>SUMPRODUCT(($E$50:$E$315=A36)*($F$50:$F$315=B36)*($L$50:$L$315))</f>
        <v>#REF!</v>
      </c>
      <c r="G36" s="147" t="e">
        <f t="shared" ref="G36:G44" si="14">SUMPRODUCT(($E$50:$E$315=A36)*($F$50:$F$315=B36)*($M$50:$M$315))</f>
        <v>#REF!</v>
      </c>
    </row>
    <row r="37" spans="1:8" ht="15" customHeight="1">
      <c r="A37" s="92" t="s">
        <v>75</v>
      </c>
      <c r="B37" s="87" t="s">
        <v>89</v>
      </c>
      <c r="C37" s="86" t="e">
        <f t="shared" si="11"/>
        <v>#REF!</v>
      </c>
      <c r="D37" s="86" t="e">
        <f t="shared" si="12"/>
        <v>#REF!</v>
      </c>
      <c r="E37" s="86" t="e">
        <f t="shared" si="13"/>
        <v>#REF!</v>
      </c>
      <c r="F37" s="145" t="e">
        <f>SUMPRODUCT(($E$50:$E$315=A37)*($F$50:$F$315=B37)*($L$50:$L$315))</f>
        <v>#REF!</v>
      </c>
      <c r="G37" s="148" t="e">
        <f>SUMPRODUCT(($E$50:$E$315=A37)*($F$50:$F$315=B37)*($M$50:$M$315))</f>
        <v>#REF!</v>
      </c>
    </row>
    <row r="38" spans="1:8" ht="15" customHeight="1">
      <c r="A38" s="92" t="s">
        <v>76</v>
      </c>
      <c r="B38" s="87" t="s">
        <v>89</v>
      </c>
      <c r="C38" s="86" t="e">
        <f t="shared" si="11"/>
        <v>#REF!</v>
      </c>
      <c r="D38" s="86" t="e">
        <f t="shared" si="12"/>
        <v>#REF!</v>
      </c>
      <c r="E38" s="86" t="e">
        <f t="shared" si="13"/>
        <v>#REF!</v>
      </c>
      <c r="F38" s="145" t="e">
        <f t="shared" ref="F38:F44" si="15">SUMPRODUCT(($E$50:$E$315=A38)*($F$50:$F$315=B38)*($L$50:$L$315))</f>
        <v>#REF!</v>
      </c>
      <c r="G38" s="148" t="e">
        <f t="shared" si="14"/>
        <v>#REF!</v>
      </c>
    </row>
    <row r="39" spans="1:8" ht="15" customHeight="1">
      <c r="A39" s="92" t="s">
        <v>77</v>
      </c>
      <c r="B39" s="87" t="s">
        <v>89</v>
      </c>
      <c r="C39" s="86" t="e">
        <f t="shared" si="11"/>
        <v>#REF!</v>
      </c>
      <c r="D39" s="86" t="e">
        <f t="shared" si="12"/>
        <v>#REF!</v>
      </c>
      <c r="E39" s="86" t="e">
        <f t="shared" si="13"/>
        <v>#REF!</v>
      </c>
      <c r="F39" s="145" t="e">
        <f t="shared" si="15"/>
        <v>#REF!</v>
      </c>
      <c r="G39" s="148" t="e">
        <f t="shared" si="14"/>
        <v>#REF!</v>
      </c>
    </row>
    <row r="40" spans="1:8" ht="15" customHeight="1">
      <c r="A40" s="92" t="s">
        <v>56</v>
      </c>
      <c r="B40" s="87" t="s">
        <v>89</v>
      </c>
      <c r="C40" s="86" t="e">
        <f t="shared" si="11"/>
        <v>#REF!</v>
      </c>
      <c r="D40" s="86" t="e">
        <f t="shared" si="12"/>
        <v>#REF!</v>
      </c>
      <c r="E40" s="86" t="e">
        <f t="shared" si="13"/>
        <v>#REF!</v>
      </c>
      <c r="F40" s="145" t="e">
        <f t="shared" si="15"/>
        <v>#REF!</v>
      </c>
      <c r="G40" s="148" t="e">
        <f t="shared" si="14"/>
        <v>#REF!</v>
      </c>
    </row>
    <row r="41" spans="1:8" ht="15" customHeight="1">
      <c r="A41" s="92" t="s">
        <v>78</v>
      </c>
      <c r="B41" s="87" t="s">
        <v>89</v>
      </c>
      <c r="C41" s="86" t="e">
        <f t="shared" si="11"/>
        <v>#REF!</v>
      </c>
      <c r="D41" s="86" t="e">
        <f t="shared" si="12"/>
        <v>#REF!</v>
      </c>
      <c r="E41" s="86" t="e">
        <f t="shared" si="13"/>
        <v>#REF!</v>
      </c>
      <c r="F41" s="145" t="e">
        <f t="shared" si="15"/>
        <v>#REF!</v>
      </c>
      <c r="G41" s="148" t="e">
        <f t="shared" si="14"/>
        <v>#REF!</v>
      </c>
    </row>
    <row r="42" spans="1:8" ht="15" customHeight="1">
      <c r="A42" s="92" t="s">
        <v>79</v>
      </c>
      <c r="B42" s="87" t="s">
        <v>89</v>
      </c>
      <c r="C42" s="86" t="e">
        <f t="shared" si="11"/>
        <v>#REF!</v>
      </c>
      <c r="D42" s="86" t="e">
        <f t="shared" si="12"/>
        <v>#REF!</v>
      </c>
      <c r="E42" s="86" t="e">
        <f t="shared" si="13"/>
        <v>#REF!</v>
      </c>
      <c r="F42" s="145" t="e">
        <f t="shared" si="15"/>
        <v>#REF!</v>
      </c>
      <c r="G42" s="148" t="e">
        <f t="shared" si="14"/>
        <v>#REF!</v>
      </c>
    </row>
    <row r="43" spans="1:8" ht="15" customHeight="1">
      <c r="A43" s="92" t="s">
        <v>80</v>
      </c>
      <c r="B43" s="87" t="s">
        <v>89</v>
      </c>
      <c r="C43" s="86" t="e">
        <f t="shared" si="11"/>
        <v>#REF!</v>
      </c>
      <c r="D43" s="86" t="e">
        <f t="shared" si="12"/>
        <v>#REF!</v>
      </c>
      <c r="E43" s="86" t="e">
        <f t="shared" si="13"/>
        <v>#REF!</v>
      </c>
      <c r="F43" s="145" t="e">
        <f t="shared" si="15"/>
        <v>#REF!</v>
      </c>
      <c r="G43" s="148" t="e">
        <f t="shared" si="14"/>
        <v>#REF!</v>
      </c>
    </row>
    <row r="44" spans="1:8" ht="15" customHeight="1">
      <c r="A44" s="96" t="s">
        <v>81</v>
      </c>
      <c r="B44" s="94" t="s">
        <v>89</v>
      </c>
      <c r="C44" s="93" t="e">
        <f t="shared" si="11"/>
        <v>#REF!</v>
      </c>
      <c r="D44" s="93" t="e">
        <f t="shared" si="12"/>
        <v>#REF!</v>
      </c>
      <c r="E44" s="93" t="e">
        <f t="shared" si="13"/>
        <v>#REF!</v>
      </c>
      <c r="F44" s="146" t="e">
        <f t="shared" si="15"/>
        <v>#REF!</v>
      </c>
      <c r="G44" s="149" t="e">
        <f t="shared" si="14"/>
        <v>#REF!</v>
      </c>
    </row>
    <row r="45" spans="1:8" ht="15" customHeight="1">
      <c r="A45" s="99"/>
      <c r="B45" s="97"/>
      <c r="C45" s="97" t="e">
        <f t="shared" ref="C45:G45" si="16">SUM(C36:C44)</f>
        <v>#REF!</v>
      </c>
      <c r="D45" s="97" t="e">
        <f t="shared" si="16"/>
        <v>#REF!</v>
      </c>
      <c r="E45" s="97" t="e">
        <f t="shared" si="16"/>
        <v>#REF!</v>
      </c>
      <c r="F45" s="97" t="e">
        <f t="shared" si="16"/>
        <v>#REF!</v>
      </c>
      <c r="G45" s="100" t="e">
        <f t="shared" si="16"/>
        <v>#REF!</v>
      </c>
    </row>
    <row r="48" spans="1:8" ht="15" customHeight="1">
      <c r="A48" s="86" t="s">
        <v>131</v>
      </c>
    </row>
    <row r="49" spans="1:18" ht="40.5">
      <c r="A49" s="88" t="s">
        <v>132</v>
      </c>
      <c r="B49" s="88" t="s">
        <v>133</v>
      </c>
      <c r="C49" s="88" t="s">
        <v>134</v>
      </c>
      <c r="D49" s="88" t="s">
        <v>135</v>
      </c>
      <c r="E49" s="87" t="s">
        <v>91</v>
      </c>
      <c r="F49" s="88" t="s">
        <v>136</v>
      </c>
      <c r="G49" s="142" t="s">
        <v>211</v>
      </c>
      <c r="H49" s="142" t="s">
        <v>212</v>
      </c>
      <c r="I49" s="88" t="s">
        <v>240</v>
      </c>
      <c r="J49" s="88" t="s">
        <v>94</v>
      </c>
      <c r="K49" s="88" t="s">
        <v>95</v>
      </c>
      <c r="L49" s="143" t="s">
        <v>129</v>
      </c>
      <c r="M49" s="143" t="s">
        <v>130</v>
      </c>
      <c r="N49" s="88" t="s">
        <v>241</v>
      </c>
      <c r="O49" s="205" t="s">
        <v>247</v>
      </c>
      <c r="P49" s="205" t="s">
        <v>251</v>
      </c>
      <c r="Q49" s="205" t="s">
        <v>252</v>
      </c>
      <c r="R49" s="208" t="s">
        <v>250</v>
      </c>
    </row>
    <row r="50" spans="1:18" ht="15" customHeight="1">
      <c r="A50" s="86">
        <v>1</v>
      </c>
      <c r="B50" s="86">
        <v>1</v>
      </c>
      <c r="C50" s="86" t="str">
        <f>'報告書（事業主控）'!AV16</f>
        <v/>
      </c>
      <c r="E50" s="86">
        <f>'報告書（事業主控）'!$F$26</f>
        <v>0</v>
      </c>
      <c r="F50" s="86" t="str">
        <f>'報告書（事業主控）'!AW16</f>
        <v>下</v>
      </c>
      <c r="G50" s="86" t="str">
        <f>IF(ISERROR(VLOOKUP(E50,労務比率,'報告書（事業主控）'!AX16,FALSE)),"",VLOOKUP(E50,労務比率,'報告書（事業主控）'!AX16,FALSE))</f>
        <v/>
      </c>
      <c r="H50" s="86" t="str">
        <f>IF(ISERROR(VLOOKUP(E50,労務比率,'報告書（事業主控）'!AX16+1,FALSE)),"",VLOOKUP(E50,労務比率,'報告書（事業主控）'!AX16+1,FALSE))</f>
        <v/>
      </c>
      <c r="I50" s="86">
        <f>'報告書（事業主控）'!AH17</f>
        <v>0</v>
      </c>
      <c r="J50" s="86">
        <f>'報告書（事業主控）'!AH16</f>
        <v>0</v>
      </c>
      <c r="K50" s="86">
        <f>'報告書（事業主控）'!AN16</f>
        <v>0</v>
      </c>
      <c r="L50" s="86">
        <f t="shared" ref="L50:L114" si="17">IF(ISERROR(INT((ROUNDDOWN(I50*G50/100,0)+K50)/1000)),0,INT((ROUNDDOWN(I50*G50/100,0)+K50)/1000))</f>
        <v>0</v>
      </c>
      <c r="M50" s="86">
        <f t="shared" ref="M50" si="18">IF(ISERROR(L50*H50),0,L50*H50)</f>
        <v>0</v>
      </c>
      <c r="N50" s="86">
        <f>IF(R50=1,0,I50)</f>
        <v>0</v>
      </c>
      <c r="O50" s="86">
        <f t="shared" ref="O50:O65" si="19">IF(I50=N50,IF(ISERROR(ROUNDDOWN(I50*G50/100,0)+K50),0,ROUNDDOWN(I50*G50/100,0)+K50),0)</f>
        <v>0</v>
      </c>
      <c r="P50" s="86">
        <f>INT(SUMIF(O50:O54,0,I50:I54)*105/108)</f>
        <v>0</v>
      </c>
      <c r="Q50" s="86">
        <f>INT(P50*IF(COUNTIF(R50:R54,1)=0,0,SUMIF(R50:R54,1,G50:G54)/COUNTIF(R50:R54,1))/100)</f>
        <v>0</v>
      </c>
      <c r="R50" s="86">
        <f>IF(AND(J50=0,C50&gt;=設定シート!E$85,C50&lt;=設定シート!G$85),1,0)</f>
        <v>0</v>
      </c>
    </row>
    <row r="51" spans="1:18" ht="15" customHeight="1">
      <c r="B51" s="86">
        <v>2</v>
      </c>
      <c r="C51" s="86" t="str">
        <f>'報告書（事業主控）'!AV18</f>
        <v/>
      </c>
      <c r="E51" s="86">
        <f>'報告書（事業主控）'!$F$26</f>
        <v>0</v>
      </c>
      <c r="F51" s="86" t="str">
        <f>'報告書（事業主控）'!AW18</f>
        <v>下</v>
      </c>
      <c r="G51" s="86" t="str">
        <f>IF(ISERROR(VLOOKUP(E51,労務比率,'報告書（事業主控）'!AX18,FALSE)),"",VLOOKUP(E51,労務比率,'報告書（事業主控）'!AX18,FALSE))</f>
        <v/>
      </c>
      <c r="H51" s="86" t="str">
        <f>IF(ISERROR(VLOOKUP(E51,労務比率,'報告書（事業主控）'!AX18+1,FALSE)),"",VLOOKUP(E51,労務比率,'報告書（事業主控）'!AX18+1,FALSE))</f>
        <v/>
      </c>
      <c r="I51" s="86">
        <f>'報告書（事業主控）'!AH19</f>
        <v>0</v>
      </c>
      <c r="J51" s="86">
        <f>'報告書（事業主控）'!AH18</f>
        <v>0</v>
      </c>
      <c r="K51" s="86">
        <f>'報告書（事業主控）'!AN18</f>
        <v>0</v>
      </c>
      <c r="L51" s="86">
        <f t="shared" si="17"/>
        <v>0</v>
      </c>
      <c r="M51" s="86">
        <f t="shared" ref="M51:M53" si="20">IF(ISERROR(L51*H51),0,L51*H51)</f>
        <v>0</v>
      </c>
      <c r="N51" s="86">
        <f t="shared" ref="N51:N114" si="21">IF(R51=1,0,I51)</f>
        <v>0</v>
      </c>
      <c r="O51" s="86">
        <f t="shared" si="19"/>
        <v>0</v>
      </c>
      <c r="R51" s="86">
        <f>IF(AND(J51=0,C51&gt;=設定シート!E$85,C51&lt;=設定シート!G$85),1,0)</f>
        <v>0</v>
      </c>
    </row>
    <row r="52" spans="1:18" ht="15" customHeight="1">
      <c r="B52" s="86">
        <v>3</v>
      </c>
      <c r="C52" s="86" t="str">
        <f>'報告書（事業主控）'!AV20</f>
        <v/>
      </c>
      <c r="E52" s="86">
        <f>'報告書（事業主控）'!$F$26</f>
        <v>0</v>
      </c>
      <c r="F52" s="86" t="str">
        <f>'報告書（事業主控）'!AW20</f>
        <v>下</v>
      </c>
      <c r="G52" s="86" t="str">
        <f>IF(ISERROR(VLOOKUP(E52,労務比率,'報告書（事業主控）'!AX20,FALSE)),"",VLOOKUP(E52,労務比率,'報告書（事業主控）'!AX20,FALSE))</f>
        <v/>
      </c>
      <c r="H52" s="86" t="str">
        <f>IF(ISERROR(VLOOKUP(E52,労務比率,'報告書（事業主控）'!AX20+1,FALSE)),"",VLOOKUP(E52,労務比率,'報告書（事業主控）'!AX20+1,FALSE))</f>
        <v/>
      </c>
      <c r="I52" s="86">
        <f>'報告書（事業主控）'!AH21</f>
        <v>0</v>
      </c>
      <c r="J52" s="86">
        <f>'報告書（事業主控）'!AH20</f>
        <v>0</v>
      </c>
      <c r="K52" s="86">
        <f>'報告書（事業主控）'!AN20</f>
        <v>0</v>
      </c>
      <c r="L52" s="86">
        <f t="shared" si="17"/>
        <v>0</v>
      </c>
      <c r="M52" s="86">
        <f t="shared" si="20"/>
        <v>0</v>
      </c>
      <c r="N52" s="86">
        <f t="shared" si="21"/>
        <v>0</v>
      </c>
      <c r="O52" s="86">
        <f t="shared" si="19"/>
        <v>0</v>
      </c>
      <c r="R52" s="86">
        <f>IF(AND(J52=0,C52&gt;=設定シート!E$85,C52&lt;=設定シート!G$85),1,0)</f>
        <v>0</v>
      </c>
    </row>
    <row r="53" spans="1:18" ht="15" customHeight="1">
      <c r="B53" s="86">
        <v>4</v>
      </c>
      <c r="C53" s="86" t="str">
        <f>'報告書（事業主控）'!AV22</f>
        <v/>
      </c>
      <c r="E53" s="86">
        <f>'報告書（事業主控）'!$F$26</f>
        <v>0</v>
      </c>
      <c r="F53" s="86" t="str">
        <f>'報告書（事業主控）'!AW22</f>
        <v>下</v>
      </c>
      <c r="G53" s="86" t="str">
        <f>IF(ISERROR(VLOOKUP(E53,労務比率,'報告書（事業主控）'!AX22,FALSE)),"",VLOOKUP(E53,労務比率,'報告書（事業主控）'!AX22,FALSE))</f>
        <v/>
      </c>
      <c r="H53" s="86" t="str">
        <f>IF(ISERROR(VLOOKUP(E53,労務比率,'報告書（事業主控）'!AX22+1,FALSE)),"",VLOOKUP(E53,労務比率,'報告書（事業主控）'!AX22+1,FALSE))</f>
        <v/>
      </c>
      <c r="I53" s="86">
        <f>'報告書（事業主控）'!AH23</f>
        <v>0</v>
      </c>
      <c r="J53" s="86">
        <f>'報告書（事業主控）'!AH22</f>
        <v>0</v>
      </c>
      <c r="K53" s="86">
        <f>'報告書（事業主控）'!AN22</f>
        <v>0</v>
      </c>
      <c r="L53" s="86">
        <f t="shared" si="17"/>
        <v>0</v>
      </c>
      <c r="M53" s="86">
        <f t="shared" si="20"/>
        <v>0</v>
      </c>
      <c r="N53" s="86">
        <f t="shared" si="21"/>
        <v>0</v>
      </c>
      <c r="O53" s="86">
        <f t="shared" si="19"/>
        <v>0</v>
      </c>
      <c r="R53" s="86">
        <f>IF(AND(J53=0,C53&gt;=設定シート!E$85,C53&lt;=設定シート!G$85),1,0)</f>
        <v>0</v>
      </c>
    </row>
    <row r="54" spans="1:18" ht="15" customHeight="1">
      <c r="B54" s="86">
        <v>5</v>
      </c>
      <c r="C54" s="86" t="str">
        <f>'報告書（事業主控）'!AV24</f>
        <v/>
      </c>
      <c r="E54" s="86">
        <f>'報告書（事業主控）'!$F$26</f>
        <v>0</v>
      </c>
      <c r="F54" s="86" t="str">
        <f>'報告書（事業主控）'!AW24</f>
        <v>下</v>
      </c>
      <c r="G54" s="86" t="str">
        <f>IF(ISERROR(VLOOKUP(E54,労務比率,'報告書（事業主控）'!AX24,FALSE)),"",VLOOKUP(E54,労務比率,'報告書（事業主控）'!AX24,FALSE))</f>
        <v/>
      </c>
      <c r="H54" s="86" t="str">
        <f>IF(ISERROR(VLOOKUP(E54,労務比率,'報告書（事業主控）'!AX24+1,FALSE)),"",VLOOKUP(E54,労務比率,'報告書（事業主控）'!AX24+1,FALSE))</f>
        <v/>
      </c>
      <c r="I54" s="86">
        <f>'報告書（事業主控）'!AH25</f>
        <v>0</v>
      </c>
      <c r="J54" s="86">
        <f>'報告書（事業主控）'!AH24</f>
        <v>0</v>
      </c>
      <c r="K54" s="86">
        <f>'報告書（事業主控）'!AN24</f>
        <v>0</v>
      </c>
      <c r="L54" s="86">
        <f t="shared" si="17"/>
        <v>0</v>
      </c>
      <c r="M54" s="86">
        <f>IF(ISERROR(L54*H54),0,L54*H54)</f>
        <v>0</v>
      </c>
      <c r="N54" s="86">
        <f t="shared" si="21"/>
        <v>0</v>
      </c>
      <c r="O54" s="86">
        <f t="shared" si="19"/>
        <v>0</v>
      </c>
      <c r="R54" s="86">
        <f>IF(AND(J54=0,C54&gt;=設定シート!E$85,C54&lt;=設定シート!G$85),1,0)</f>
        <v>0</v>
      </c>
    </row>
    <row r="55" spans="1:18" ht="15" customHeight="1">
      <c r="A55" s="86">
        <v>2</v>
      </c>
      <c r="B55" s="86">
        <v>1</v>
      </c>
      <c r="C55" s="86" t="str">
        <f>'報告書（事業主控）'!AV60</f>
        <v/>
      </c>
      <c r="E55" s="86">
        <f>'報告書（事業主控）'!$F$78</f>
        <v>0</v>
      </c>
      <c r="F55" s="86" t="str">
        <f>'報告書（事業主控）'!AW60</f>
        <v>下</v>
      </c>
      <c r="G55" s="86" t="str">
        <f>IF(ISERROR(VLOOKUP(E55,労務比率,'報告書（事業主控）'!AX60,FALSE)),"",VLOOKUP(E55,労務比率,'報告書（事業主控）'!AX60,FALSE))</f>
        <v/>
      </c>
      <c r="H55" s="86" t="str">
        <f>IF(ISERROR(VLOOKUP(E55,労務比率,'報告書（事業主控）'!AX60+1,FALSE)),"",VLOOKUP(E55,労務比率,'報告書（事業主控）'!AX60+1,FALSE))</f>
        <v/>
      </c>
      <c r="I55" s="86">
        <f>'報告書（事業主控）'!AH61</f>
        <v>0</v>
      </c>
      <c r="J55" s="86">
        <f>'報告書（事業主控）'!AH60</f>
        <v>0</v>
      </c>
      <c r="K55" s="86">
        <f>'報告書（事業主控）'!AN60</f>
        <v>0</v>
      </c>
      <c r="L55" s="86">
        <f t="shared" si="17"/>
        <v>0</v>
      </c>
      <c r="M55" s="86">
        <f>IF(ISERROR(L55*H55),0,L55*H55)</f>
        <v>0</v>
      </c>
      <c r="N55" s="86">
        <f t="shared" si="21"/>
        <v>0</v>
      </c>
      <c r="O55" s="86">
        <f t="shared" si="19"/>
        <v>0</v>
      </c>
      <c r="P55" s="86">
        <f>INT(SUMIF(O55:O63,0,I55:I63)*105/108)</f>
        <v>0</v>
      </c>
      <c r="Q55" s="86">
        <f>INT(P55*IF(COUNTIF(R55:R63,1)=0,0,SUMIF(R55:R63,1,G55:G63)/COUNTIF(R55:R63,1))/100)</f>
        <v>0</v>
      </c>
      <c r="R55" s="86">
        <f>IF(AND(J55=0,C55&gt;=設定シート!E$85,C55&lt;=設定シート!G$85),1,0)</f>
        <v>0</v>
      </c>
    </row>
    <row r="56" spans="1:18" ht="15" customHeight="1">
      <c r="B56" s="86">
        <v>2</v>
      </c>
      <c r="C56" s="86" t="str">
        <f>'報告書（事業主控）'!AV62</f>
        <v/>
      </c>
      <c r="E56" s="86">
        <f>'報告書（事業主控）'!$F$78</f>
        <v>0</v>
      </c>
      <c r="F56" s="86" t="str">
        <f>'報告書（事業主控）'!AW62</f>
        <v>下</v>
      </c>
      <c r="G56" s="86" t="str">
        <f>IF(ISERROR(VLOOKUP(E56,労務比率,'報告書（事業主控）'!AX62,FALSE)),"",VLOOKUP(E56,労務比率,'報告書（事業主控）'!AX62,FALSE))</f>
        <v/>
      </c>
      <c r="H56" s="86" t="str">
        <f>IF(ISERROR(VLOOKUP(E56,労務比率,'報告書（事業主控）'!AX62+1,FALSE)),"",VLOOKUP(E56,労務比率,'報告書（事業主控）'!AX62+1,FALSE))</f>
        <v/>
      </c>
      <c r="I56" s="86">
        <f>'報告書（事業主控）'!AH63</f>
        <v>0</v>
      </c>
      <c r="J56" s="86">
        <f>'報告書（事業主控）'!AH62</f>
        <v>0</v>
      </c>
      <c r="K56" s="86">
        <f>'報告書（事業主控）'!AN62</f>
        <v>0</v>
      </c>
      <c r="L56" s="86">
        <f t="shared" si="17"/>
        <v>0</v>
      </c>
      <c r="M56" s="86">
        <f t="shared" ref="M56:M119" si="22">IF(ISERROR(L56*H56),0,L56*H56)</f>
        <v>0</v>
      </c>
      <c r="N56" s="86">
        <f t="shared" si="21"/>
        <v>0</v>
      </c>
      <c r="O56" s="86">
        <f t="shared" si="19"/>
        <v>0</v>
      </c>
      <c r="R56" s="86">
        <f>IF(AND(J56=0,C56&gt;=設定シート!E$85,C56&lt;=設定シート!G$85),1,0)</f>
        <v>0</v>
      </c>
    </row>
    <row r="57" spans="1:18" ht="15" customHeight="1">
      <c r="B57" s="86">
        <v>3</v>
      </c>
      <c r="C57" s="86" t="str">
        <f>'報告書（事業主控）'!AV64</f>
        <v/>
      </c>
      <c r="E57" s="86">
        <f>'報告書（事業主控）'!$F$78</f>
        <v>0</v>
      </c>
      <c r="F57" s="86" t="str">
        <f>'報告書（事業主控）'!AW64</f>
        <v>下</v>
      </c>
      <c r="G57" s="86" t="str">
        <f>IF(ISERROR(VLOOKUP(E57,労務比率,'報告書（事業主控）'!AX64,FALSE)),"",VLOOKUP(E57,労務比率,'報告書（事業主控）'!AX64,FALSE))</f>
        <v/>
      </c>
      <c r="H57" s="86" t="str">
        <f>IF(ISERROR(VLOOKUP(E57,労務比率,'報告書（事業主控）'!AX64+1,FALSE)),"",VLOOKUP(E57,労務比率,'報告書（事業主控）'!AX64+1,FALSE))</f>
        <v/>
      </c>
      <c r="I57" s="86">
        <f>'報告書（事業主控）'!AH65</f>
        <v>0</v>
      </c>
      <c r="J57" s="86">
        <f>'報告書（事業主控）'!AH64</f>
        <v>0</v>
      </c>
      <c r="K57" s="86">
        <f>'報告書（事業主控）'!AN64</f>
        <v>0</v>
      </c>
      <c r="L57" s="86">
        <f t="shared" si="17"/>
        <v>0</v>
      </c>
      <c r="M57" s="86">
        <f t="shared" si="22"/>
        <v>0</v>
      </c>
      <c r="N57" s="86">
        <f t="shared" si="21"/>
        <v>0</v>
      </c>
      <c r="O57" s="86">
        <f t="shared" si="19"/>
        <v>0</v>
      </c>
      <c r="R57" s="86">
        <f>IF(AND(J57=0,C57&gt;=設定シート!E$85,C57&lt;=設定シート!G$85),1,0)</f>
        <v>0</v>
      </c>
    </row>
    <row r="58" spans="1:18" ht="15" customHeight="1">
      <c r="B58" s="86">
        <v>4</v>
      </c>
      <c r="C58" s="86" t="str">
        <f>'報告書（事業主控）'!AV66</f>
        <v/>
      </c>
      <c r="E58" s="86">
        <f>'報告書（事業主控）'!$F$78</f>
        <v>0</v>
      </c>
      <c r="F58" s="86" t="str">
        <f>'報告書（事業主控）'!AW66</f>
        <v>下</v>
      </c>
      <c r="G58" s="86" t="str">
        <f>IF(ISERROR(VLOOKUP(E58,労務比率,'報告書（事業主控）'!AX66,FALSE)),"",VLOOKUP(E58,労務比率,'報告書（事業主控）'!AX66,FALSE))</f>
        <v/>
      </c>
      <c r="H58" s="86" t="str">
        <f>IF(ISERROR(VLOOKUP(E58,労務比率,'報告書（事業主控）'!AX66+1,FALSE)),"",VLOOKUP(E58,労務比率,'報告書（事業主控）'!AX66+1,FALSE))</f>
        <v/>
      </c>
      <c r="I58" s="86">
        <f>'報告書（事業主控）'!AH67</f>
        <v>0</v>
      </c>
      <c r="J58" s="86">
        <f>'報告書（事業主控）'!AH66</f>
        <v>0</v>
      </c>
      <c r="K58" s="86">
        <f>'報告書（事業主控）'!AN66</f>
        <v>0</v>
      </c>
      <c r="L58" s="86">
        <f t="shared" si="17"/>
        <v>0</v>
      </c>
      <c r="M58" s="86">
        <f t="shared" si="22"/>
        <v>0</v>
      </c>
      <c r="N58" s="86">
        <f t="shared" si="21"/>
        <v>0</v>
      </c>
      <c r="O58" s="86">
        <f t="shared" si="19"/>
        <v>0</v>
      </c>
      <c r="R58" s="86">
        <f>IF(AND(J58=0,C58&gt;=設定シート!E$85,C58&lt;=設定シート!G$85),1,0)</f>
        <v>0</v>
      </c>
    </row>
    <row r="59" spans="1:18" ht="15" customHeight="1">
      <c r="B59" s="86">
        <v>5</v>
      </c>
      <c r="C59" s="86" t="str">
        <f>'報告書（事業主控）'!AV68</f>
        <v/>
      </c>
      <c r="E59" s="86">
        <f>'報告書（事業主控）'!$F$78</f>
        <v>0</v>
      </c>
      <c r="F59" s="86" t="str">
        <f>'報告書（事業主控）'!AW68</f>
        <v>下</v>
      </c>
      <c r="G59" s="86" t="str">
        <f>IF(ISERROR(VLOOKUP(E59,労務比率,'報告書（事業主控）'!AX68,FALSE)),"",VLOOKUP(E59,労務比率,'報告書（事業主控）'!AX68,FALSE))</f>
        <v/>
      </c>
      <c r="H59" s="86" t="str">
        <f>IF(ISERROR(VLOOKUP(E59,労務比率,'報告書（事業主控）'!AX68+1,FALSE)),"",VLOOKUP(E59,労務比率,'報告書（事業主控）'!AX68+1,FALSE))</f>
        <v/>
      </c>
      <c r="I59" s="86">
        <f>'報告書（事業主控）'!AH69</f>
        <v>0</v>
      </c>
      <c r="J59" s="86">
        <f>'報告書（事業主控）'!AH68</f>
        <v>0</v>
      </c>
      <c r="K59" s="86">
        <f>'報告書（事業主控）'!AN68</f>
        <v>0</v>
      </c>
      <c r="L59" s="86">
        <f t="shared" si="17"/>
        <v>0</v>
      </c>
      <c r="M59" s="86">
        <f t="shared" si="22"/>
        <v>0</v>
      </c>
      <c r="N59" s="86">
        <f t="shared" si="21"/>
        <v>0</v>
      </c>
      <c r="O59" s="86">
        <f t="shared" si="19"/>
        <v>0</v>
      </c>
      <c r="R59" s="86">
        <f>IF(AND(J59=0,C59&gt;=設定シート!E$85,C59&lt;=設定シート!G$85),1,0)</f>
        <v>0</v>
      </c>
    </row>
    <row r="60" spans="1:18" ht="15" customHeight="1">
      <c r="B60" s="86">
        <v>6</v>
      </c>
      <c r="C60" s="86" t="str">
        <f>'報告書（事業主控）'!AV70</f>
        <v/>
      </c>
      <c r="E60" s="86">
        <f>'報告書（事業主控）'!$F$78</f>
        <v>0</v>
      </c>
      <c r="F60" s="86" t="str">
        <f>'報告書（事業主控）'!AW70</f>
        <v>下</v>
      </c>
      <c r="G60" s="86" t="str">
        <f>IF(ISERROR(VLOOKUP(E60,労務比率,'報告書（事業主控）'!AX70,FALSE)),"",VLOOKUP(E60,労務比率,'報告書（事業主控）'!AX70,FALSE))</f>
        <v/>
      </c>
      <c r="H60" s="86" t="str">
        <f>IF(ISERROR(VLOOKUP(E60,労務比率,'報告書（事業主控）'!AX70+1,FALSE)),"",VLOOKUP(E60,労務比率,'報告書（事業主控）'!AX70+1,FALSE))</f>
        <v/>
      </c>
      <c r="I60" s="86">
        <f>'報告書（事業主控）'!AH71</f>
        <v>0</v>
      </c>
      <c r="J60" s="86">
        <f>'報告書（事業主控）'!AH70</f>
        <v>0</v>
      </c>
      <c r="K60" s="86">
        <f>'報告書（事業主控）'!AN70</f>
        <v>0</v>
      </c>
      <c r="L60" s="86">
        <f t="shared" si="17"/>
        <v>0</v>
      </c>
      <c r="M60" s="86">
        <f t="shared" si="22"/>
        <v>0</v>
      </c>
      <c r="N60" s="86">
        <f t="shared" si="21"/>
        <v>0</v>
      </c>
      <c r="O60" s="86">
        <f t="shared" si="19"/>
        <v>0</v>
      </c>
      <c r="R60" s="86">
        <f>IF(AND(J60=0,C60&gt;=設定シート!E$85,C60&lt;=設定シート!G$85),1,0)</f>
        <v>0</v>
      </c>
    </row>
    <row r="61" spans="1:18" ht="15" customHeight="1">
      <c r="B61" s="86">
        <v>7</v>
      </c>
      <c r="C61" s="86" t="str">
        <f>'報告書（事業主控）'!AV72</f>
        <v/>
      </c>
      <c r="E61" s="86">
        <f>'報告書（事業主控）'!$F$78</f>
        <v>0</v>
      </c>
      <c r="F61" s="86" t="str">
        <f>'報告書（事業主控）'!AW72</f>
        <v>下</v>
      </c>
      <c r="G61" s="86" t="str">
        <f>IF(ISERROR(VLOOKUP(E61,労務比率,'報告書（事業主控）'!AX72,FALSE)),"",VLOOKUP(E61,労務比率,'報告書（事業主控）'!AX72,FALSE))</f>
        <v/>
      </c>
      <c r="H61" s="86" t="str">
        <f>IF(ISERROR(VLOOKUP(E61,労務比率,'報告書（事業主控）'!AX72+1,FALSE)),"",VLOOKUP(E61,労務比率,'報告書（事業主控）'!AX72+1,FALSE))</f>
        <v/>
      </c>
      <c r="I61" s="86">
        <f>'報告書（事業主控）'!AH73</f>
        <v>0</v>
      </c>
      <c r="J61" s="86">
        <f>'報告書（事業主控）'!AH72</f>
        <v>0</v>
      </c>
      <c r="K61" s="86">
        <f>'報告書（事業主控）'!AN72</f>
        <v>0</v>
      </c>
      <c r="L61" s="86">
        <f t="shared" si="17"/>
        <v>0</v>
      </c>
      <c r="M61" s="86">
        <f t="shared" si="22"/>
        <v>0</v>
      </c>
      <c r="N61" s="86">
        <f t="shared" si="21"/>
        <v>0</v>
      </c>
      <c r="O61" s="86">
        <f t="shared" si="19"/>
        <v>0</v>
      </c>
      <c r="R61" s="86">
        <f>IF(AND(J61=0,C61&gt;=設定シート!E$85,C61&lt;=設定シート!G$85),1,0)</f>
        <v>0</v>
      </c>
    </row>
    <row r="62" spans="1:18" ht="15" customHeight="1">
      <c r="B62" s="86">
        <v>8</v>
      </c>
      <c r="C62" s="86" t="str">
        <f>'報告書（事業主控）'!AV74</f>
        <v/>
      </c>
      <c r="E62" s="86">
        <f>'報告書（事業主控）'!$F$78</f>
        <v>0</v>
      </c>
      <c r="F62" s="86" t="str">
        <f>'報告書（事業主控）'!AW74</f>
        <v>下</v>
      </c>
      <c r="G62" s="86" t="str">
        <f>IF(ISERROR(VLOOKUP(E62,労務比率,'報告書（事業主控）'!AX74,FALSE)),"",VLOOKUP(E62,労務比率,'報告書（事業主控）'!AX74,FALSE))</f>
        <v/>
      </c>
      <c r="H62" s="86" t="str">
        <f>IF(ISERROR(VLOOKUP(E62,労務比率,'報告書（事業主控）'!AX74+1,FALSE)),"",VLOOKUP(E62,労務比率,'報告書（事業主控）'!AX74+1,FALSE))</f>
        <v/>
      </c>
      <c r="I62" s="86">
        <f>'報告書（事業主控）'!AH75</f>
        <v>0</v>
      </c>
      <c r="J62" s="86">
        <f>'報告書（事業主控）'!AH74</f>
        <v>0</v>
      </c>
      <c r="K62" s="86">
        <f>'報告書（事業主控）'!AN74</f>
        <v>0</v>
      </c>
      <c r="L62" s="86">
        <f t="shared" si="17"/>
        <v>0</v>
      </c>
      <c r="M62" s="86">
        <f t="shared" si="22"/>
        <v>0</v>
      </c>
      <c r="N62" s="86">
        <f t="shared" si="21"/>
        <v>0</v>
      </c>
      <c r="O62" s="86">
        <f t="shared" si="19"/>
        <v>0</v>
      </c>
      <c r="R62" s="86">
        <f>IF(AND(J62=0,C62&gt;=設定シート!E$85,C62&lt;=設定シート!G$85),1,0)</f>
        <v>0</v>
      </c>
    </row>
    <row r="63" spans="1:18" ht="15" customHeight="1">
      <c r="B63" s="86">
        <v>9</v>
      </c>
      <c r="C63" s="86" t="str">
        <f>'報告書（事業主控）'!AV76</f>
        <v/>
      </c>
      <c r="E63" s="86">
        <f>'報告書（事業主控）'!$F$78</f>
        <v>0</v>
      </c>
      <c r="F63" s="86" t="str">
        <f>'報告書（事業主控）'!AW76</f>
        <v>下</v>
      </c>
      <c r="G63" s="86" t="str">
        <f>IF(ISERROR(VLOOKUP(E63,労務比率,'報告書（事業主控）'!AX76,FALSE)),"",VLOOKUP(E63,労務比率,'報告書（事業主控）'!AX76,FALSE))</f>
        <v/>
      </c>
      <c r="H63" s="86" t="str">
        <f>IF(ISERROR(VLOOKUP(E63,労務比率,'報告書（事業主控）'!AX76+1,FALSE)),"",VLOOKUP(E63,労務比率,'報告書（事業主控）'!AX76+1,FALSE))</f>
        <v/>
      </c>
      <c r="I63" s="86">
        <f>'報告書（事業主控）'!AH77</f>
        <v>0</v>
      </c>
      <c r="J63" s="86">
        <f>'報告書（事業主控）'!AH76</f>
        <v>0</v>
      </c>
      <c r="K63" s="86">
        <f>'報告書（事業主控）'!AN76</f>
        <v>0</v>
      </c>
      <c r="L63" s="86">
        <f t="shared" si="17"/>
        <v>0</v>
      </c>
      <c r="M63" s="86">
        <f t="shared" si="22"/>
        <v>0</v>
      </c>
      <c r="N63" s="86">
        <f t="shared" si="21"/>
        <v>0</v>
      </c>
      <c r="O63" s="86">
        <f t="shared" si="19"/>
        <v>0</v>
      </c>
      <c r="R63" s="86">
        <f>IF(AND(J63=0,C63&gt;=設定シート!E$85,C63&lt;=設定シート!G$85),1,0)</f>
        <v>0</v>
      </c>
    </row>
    <row r="64" spans="1:18" ht="15" customHeight="1">
      <c r="A64" s="86">
        <v>3</v>
      </c>
      <c r="B64" s="86">
        <v>1</v>
      </c>
      <c r="C64" s="86" t="str">
        <f>'報告書（事業主控）'!AV101</f>
        <v/>
      </c>
      <c r="E64" s="86">
        <f>'報告書（事業主控）'!$F$119</f>
        <v>0</v>
      </c>
      <c r="F64" s="86" t="str">
        <f>'報告書（事業主控）'!AW101</f>
        <v>下</v>
      </c>
      <c r="G64" s="86" t="str">
        <f>IF(ISERROR(VLOOKUP(E64,労務比率,'報告書（事業主控）'!AX101,FALSE)),"",VLOOKUP(E64,労務比率,'報告書（事業主控）'!AX101,FALSE))</f>
        <v/>
      </c>
      <c r="H64" s="86" t="str">
        <f>IF(ISERROR(VLOOKUP(E64,労務比率,'報告書（事業主控）'!AX101+1,FALSE)),"",VLOOKUP(E64,労務比率,'報告書（事業主控）'!AX101+1,FALSE))</f>
        <v/>
      </c>
      <c r="I64" s="86">
        <f>'報告書（事業主控）'!AH102</f>
        <v>0</v>
      </c>
      <c r="J64" s="86">
        <f>'報告書（事業主控）'!AH101</f>
        <v>0</v>
      </c>
      <c r="K64" s="86">
        <f>'報告書（事業主控）'!AN101</f>
        <v>0</v>
      </c>
      <c r="L64" s="86">
        <f t="shared" si="17"/>
        <v>0</v>
      </c>
      <c r="M64" s="86">
        <f t="shared" si="22"/>
        <v>0</v>
      </c>
      <c r="N64" s="86">
        <f t="shared" si="21"/>
        <v>0</v>
      </c>
      <c r="O64" s="86">
        <f t="shared" si="19"/>
        <v>0</v>
      </c>
      <c r="P64" s="86">
        <f>INT(SUMIF(O64:O72,0,I64:I72)*105/108)</f>
        <v>0</v>
      </c>
      <c r="Q64" s="86">
        <f>INT(P64*IF(COUNTIF(R64:R72,1)=0,0,SUMIF(R64:R72,1,G64:G72)/COUNTIF(R64:R72,1))/100)</f>
        <v>0</v>
      </c>
      <c r="R64" s="86">
        <f>IF(AND(J64=0,C64&gt;=設定シート!E$85,C64&lt;=設定シート!G$85),1,0)</f>
        <v>0</v>
      </c>
    </row>
    <row r="65" spans="1:18" ht="15" customHeight="1">
      <c r="B65" s="86">
        <v>2</v>
      </c>
      <c r="C65" s="86" t="str">
        <f>'報告書（事業主控）'!AV103</f>
        <v/>
      </c>
      <c r="E65" s="86">
        <f>'報告書（事業主控）'!$F$119</f>
        <v>0</v>
      </c>
      <c r="F65" s="86" t="str">
        <f>'報告書（事業主控）'!AW103</f>
        <v>下</v>
      </c>
      <c r="G65" s="86" t="str">
        <f>IF(ISERROR(VLOOKUP(E65,労務比率,'報告書（事業主控）'!AX103,FALSE)),"",VLOOKUP(E65,労務比率,'報告書（事業主控）'!AX103,FALSE))</f>
        <v/>
      </c>
      <c r="H65" s="86" t="str">
        <f>IF(ISERROR(VLOOKUP(E65,労務比率,'報告書（事業主控）'!AX103+1,FALSE)),"",VLOOKUP(E65,労務比率,'報告書（事業主控）'!AX103+1,FALSE))</f>
        <v/>
      </c>
      <c r="I65" s="86">
        <f>'報告書（事業主控）'!AH104</f>
        <v>0</v>
      </c>
      <c r="J65" s="86">
        <f>'報告書（事業主控）'!AH103</f>
        <v>0</v>
      </c>
      <c r="K65" s="86">
        <f>'報告書（事業主控）'!AN103</f>
        <v>0</v>
      </c>
      <c r="L65" s="86">
        <f t="shared" si="17"/>
        <v>0</v>
      </c>
      <c r="M65" s="86">
        <f t="shared" si="22"/>
        <v>0</v>
      </c>
      <c r="N65" s="86">
        <f t="shared" si="21"/>
        <v>0</v>
      </c>
      <c r="O65" s="86">
        <f t="shared" si="19"/>
        <v>0</v>
      </c>
      <c r="R65" s="86">
        <f>IF(AND(J65=0,C65&gt;=設定シート!E$85,C65&lt;=設定シート!G$85),1,0)</f>
        <v>0</v>
      </c>
    </row>
    <row r="66" spans="1:18" ht="15" customHeight="1">
      <c r="B66" s="86">
        <v>3</v>
      </c>
      <c r="C66" s="86" t="str">
        <f>'報告書（事業主控）'!AV105</f>
        <v/>
      </c>
      <c r="E66" s="86">
        <f>'報告書（事業主控）'!$F$119</f>
        <v>0</v>
      </c>
      <c r="F66" s="86" t="str">
        <f>'報告書（事業主控）'!AW105</f>
        <v>下</v>
      </c>
      <c r="G66" s="86" t="str">
        <f>IF(ISERROR(VLOOKUP(E66,労務比率,'報告書（事業主控）'!AX105,FALSE)),"",VLOOKUP(E66,労務比率,'報告書（事業主控）'!AX105,FALSE))</f>
        <v/>
      </c>
      <c r="H66" s="86" t="str">
        <f>IF(ISERROR(VLOOKUP(E66,労務比率,'報告書（事業主控）'!AX105+1,FALSE)),"",VLOOKUP(E66,労務比率,'報告書（事業主控）'!AX105+1,FALSE))</f>
        <v/>
      </c>
      <c r="I66" s="86">
        <f>'報告書（事業主控）'!AH106</f>
        <v>0</v>
      </c>
      <c r="J66" s="86">
        <f>'報告書（事業主控）'!AH105</f>
        <v>0</v>
      </c>
      <c r="K66" s="86">
        <f>'報告書（事業主控）'!AN105</f>
        <v>0</v>
      </c>
      <c r="L66" s="86">
        <f t="shared" si="17"/>
        <v>0</v>
      </c>
      <c r="M66" s="86">
        <f t="shared" si="22"/>
        <v>0</v>
      </c>
      <c r="N66" s="86">
        <f t="shared" si="21"/>
        <v>0</v>
      </c>
      <c r="O66" s="86">
        <f t="shared" ref="O66:O73" si="23">IF(I66=N66,IF(ISERROR(ROUNDDOWN(I66*G66/100,0)+K66),0,ROUNDDOWN(I66*G66/100,0)+K66),0)</f>
        <v>0</v>
      </c>
      <c r="R66" s="86">
        <f>IF(AND(J66=0,C66&gt;=設定シート!E$85,C66&lt;=設定シート!G$85),1,0)</f>
        <v>0</v>
      </c>
    </row>
    <row r="67" spans="1:18" ht="15" customHeight="1">
      <c r="B67" s="86">
        <v>4</v>
      </c>
      <c r="C67" s="86" t="str">
        <f>'報告書（事業主控）'!AV107</f>
        <v/>
      </c>
      <c r="E67" s="86">
        <f>'報告書（事業主控）'!$F$119</f>
        <v>0</v>
      </c>
      <c r="F67" s="86" t="str">
        <f>'報告書（事業主控）'!AW107</f>
        <v>下</v>
      </c>
      <c r="G67" s="86" t="str">
        <f>IF(ISERROR(VLOOKUP(E67,労務比率,'報告書（事業主控）'!AX107,FALSE)),"",VLOOKUP(E67,労務比率,'報告書（事業主控）'!AX107,FALSE))</f>
        <v/>
      </c>
      <c r="H67" s="86" t="str">
        <f>IF(ISERROR(VLOOKUP(E67,労務比率,'報告書（事業主控）'!AX107+1,FALSE)),"",VLOOKUP(E67,労務比率,'報告書（事業主控）'!AX107+1,FALSE))</f>
        <v/>
      </c>
      <c r="I67" s="86">
        <f>'報告書（事業主控）'!AH108</f>
        <v>0</v>
      </c>
      <c r="J67" s="86">
        <f>'報告書（事業主控）'!AH107</f>
        <v>0</v>
      </c>
      <c r="K67" s="86">
        <f>'報告書（事業主控）'!AN107</f>
        <v>0</v>
      </c>
      <c r="L67" s="86">
        <f t="shared" si="17"/>
        <v>0</v>
      </c>
      <c r="M67" s="86">
        <f t="shared" si="22"/>
        <v>0</v>
      </c>
      <c r="N67" s="86">
        <f t="shared" si="21"/>
        <v>0</v>
      </c>
      <c r="O67" s="86">
        <f t="shared" si="23"/>
        <v>0</v>
      </c>
      <c r="R67" s="86">
        <f>IF(AND(J67=0,C67&gt;=設定シート!E$85,C67&lt;=設定シート!G$85),1,0)</f>
        <v>0</v>
      </c>
    </row>
    <row r="68" spans="1:18" ht="15" customHeight="1">
      <c r="B68" s="86">
        <v>5</v>
      </c>
      <c r="C68" s="86" t="str">
        <f>'報告書（事業主控）'!AV109</f>
        <v/>
      </c>
      <c r="E68" s="86">
        <f>'報告書（事業主控）'!$F$119</f>
        <v>0</v>
      </c>
      <c r="F68" s="86" t="str">
        <f>'報告書（事業主控）'!AW109</f>
        <v>下</v>
      </c>
      <c r="G68" s="86" t="str">
        <f>IF(ISERROR(VLOOKUP(E68,労務比率,'報告書（事業主控）'!AX109,FALSE)),"",VLOOKUP(E68,労務比率,'報告書（事業主控）'!AX109,FALSE))</f>
        <v/>
      </c>
      <c r="H68" s="86" t="str">
        <f>IF(ISERROR(VLOOKUP(E68,労務比率,'報告書（事業主控）'!AX109+1,FALSE)),"",VLOOKUP(E68,労務比率,'報告書（事業主控）'!AX109+1,FALSE))</f>
        <v/>
      </c>
      <c r="I68" s="86">
        <f>'報告書（事業主控）'!AH110</f>
        <v>0</v>
      </c>
      <c r="J68" s="86">
        <f>'報告書（事業主控）'!AH109</f>
        <v>0</v>
      </c>
      <c r="K68" s="86">
        <f>'報告書（事業主控）'!AN109</f>
        <v>0</v>
      </c>
      <c r="L68" s="86">
        <f t="shared" si="17"/>
        <v>0</v>
      </c>
      <c r="M68" s="86">
        <f t="shared" si="22"/>
        <v>0</v>
      </c>
      <c r="N68" s="86">
        <f t="shared" si="21"/>
        <v>0</v>
      </c>
      <c r="O68" s="86">
        <f t="shared" si="23"/>
        <v>0</v>
      </c>
      <c r="R68" s="86">
        <f>IF(AND(J68=0,C68&gt;=設定シート!E$85,C68&lt;=設定シート!G$85),1,0)</f>
        <v>0</v>
      </c>
    </row>
    <row r="69" spans="1:18" ht="15" customHeight="1">
      <c r="B69" s="86">
        <v>6</v>
      </c>
      <c r="C69" s="86" t="str">
        <f>'報告書（事業主控）'!AV111</f>
        <v/>
      </c>
      <c r="E69" s="86">
        <f>'報告書（事業主控）'!$F$119</f>
        <v>0</v>
      </c>
      <c r="F69" s="86" t="str">
        <f>'報告書（事業主控）'!AW111</f>
        <v>下</v>
      </c>
      <c r="G69" s="86" t="str">
        <f>IF(ISERROR(VLOOKUP(E69,労務比率,'報告書（事業主控）'!AX111,FALSE)),"",VLOOKUP(E69,労務比率,'報告書（事業主控）'!AX111,FALSE))</f>
        <v/>
      </c>
      <c r="H69" s="86" t="str">
        <f>IF(ISERROR(VLOOKUP(E69,労務比率,'報告書（事業主控）'!AX111+1,FALSE)),"",VLOOKUP(E69,労務比率,'報告書（事業主控）'!AX111+1,FALSE))</f>
        <v/>
      </c>
      <c r="I69" s="86">
        <f>'報告書（事業主控）'!AH112</f>
        <v>0</v>
      </c>
      <c r="J69" s="86">
        <f>'報告書（事業主控）'!AH111</f>
        <v>0</v>
      </c>
      <c r="K69" s="86">
        <f>'報告書（事業主控）'!AN111</f>
        <v>0</v>
      </c>
      <c r="L69" s="86">
        <f t="shared" si="17"/>
        <v>0</v>
      </c>
      <c r="M69" s="86">
        <f t="shared" si="22"/>
        <v>0</v>
      </c>
      <c r="N69" s="86">
        <f t="shared" si="21"/>
        <v>0</v>
      </c>
      <c r="O69" s="86">
        <f t="shared" si="23"/>
        <v>0</v>
      </c>
      <c r="R69" s="86">
        <f>IF(AND(J69=0,C69&gt;=設定シート!E$85,C69&lt;=設定シート!G$85),1,0)</f>
        <v>0</v>
      </c>
    </row>
    <row r="70" spans="1:18" ht="15" customHeight="1">
      <c r="B70" s="86">
        <v>7</v>
      </c>
      <c r="C70" s="86" t="str">
        <f>'報告書（事業主控）'!AV113</f>
        <v/>
      </c>
      <c r="E70" s="86">
        <f>'報告書（事業主控）'!$F$119</f>
        <v>0</v>
      </c>
      <c r="F70" s="86" t="str">
        <f>'報告書（事業主控）'!AW113</f>
        <v>下</v>
      </c>
      <c r="G70" s="86" t="str">
        <f>IF(ISERROR(VLOOKUP(E70,労務比率,'報告書（事業主控）'!AX113,FALSE)),"",VLOOKUP(E70,労務比率,'報告書（事業主控）'!AX113,FALSE))</f>
        <v/>
      </c>
      <c r="H70" s="86" t="str">
        <f>IF(ISERROR(VLOOKUP(E70,労務比率,'報告書（事業主控）'!AX113+1,FALSE)),"",VLOOKUP(E70,労務比率,'報告書（事業主控）'!AX113+1,FALSE))</f>
        <v/>
      </c>
      <c r="I70" s="86">
        <f>'報告書（事業主控）'!AH114</f>
        <v>0</v>
      </c>
      <c r="J70" s="86">
        <f>'報告書（事業主控）'!AH113</f>
        <v>0</v>
      </c>
      <c r="K70" s="86">
        <f>'報告書（事業主控）'!AN113</f>
        <v>0</v>
      </c>
      <c r="L70" s="86">
        <f t="shared" si="17"/>
        <v>0</v>
      </c>
      <c r="M70" s="86">
        <f t="shared" si="22"/>
        <v>0</v>
      </c>
      <c r="N70" s="86">
        <f t="shared" si="21"/>
        <v>0</v>
      </c>
      <c r="O70" s="86">
        <f t="shared" si="23"/>
        <v>0</v>
      </c>
      <c r="R70" s="86">
        <f>IF(AND(J70=0,C70&gt;=設定シート!E$85,C70&lt;=設定シート!G$85),1,0)</f>
        <v>0</v>
      </c>
    </row>
    <row r="71" spans="1:18" ht="15" customHeight="1">
      <c r="B71" s="86">
        <v>8</v>
      </c>
      <c r="C71" s="86" t="str">
        <f>'報告書（事業主控）'!AV115</f>
        <v/>
      </c>
      <c r="E71" s="86">
        <f>'報告書（事業主控）'!$F$119</f>
        <v>0</v>
      </c>
      <c r="F71" s="86" t="str">
        <f>'報告書（事業主控）'!AW115</f>
        <v>下</v>
      </c>
      <c r="G71" s="86" t="str">
        <f>IF(ISERROR(VLOOKUP(E71,労務比率,'報告書（事業主控）'!AX115,FALSE)),"",VLOOKUP(E71,労務比率,'報告書（事業主控）'!AX115,FALSE))</f>
        <v/>
      </c>
      <c r="H71" s="86" t="str">
        <f>IF(ISERROR(VLOOKUP(E71,労務比率,'報告書（事業主控）'!AX115+1,FALSE)),"",VLOOKUP(E71,労務比率,'報告書（事業主控）'!AX115+1,FALSE))</f>
        <v/>
      </c>
      <c r="I71" s="86">
        <f>'報告書（事業主控）'!AH116</f>
        <v>0</v>
      </c>
      <c r="J71" s="86">
        <f>'報告書（事業主控）'!AH115</f>
        <v>0</v>
      </c>
      <c r="K71" s="86">
        <f>'報告書（事業主控）'!AN115</f>
        <v>0</v>
      </c>
      <c r="L71" s="86">
        <f t="shared" si="17"/>
        <v>0</v>
      </c>
      <c r="M71" s="86">
        <f t="shared" si="22"/>
        <v>0</v>
      </c>
      <c r="N71" s="86">
        <f t="shared" si="21"/>
        <v>0</v>
      </c>
      <c r="O71" s="86">
        <f t="shared" si="23"/>
        <v>0</v>
      </c>
      <c r="R71" s="86">
        <f>IF(AND(J71=0,C71&gt;=設定シート!E$85,C71&lt;=設定シート!G$85),1,0)</f>
        <v>0</v>
      </c>
    </row>
    <row r="72" spans="1:18" ht="15" customHeight="1">
      <c r="B72" s="86">
        <v>9</v>
      </c>
      <c r="C72" s="86" t="str">
        <f>'報告書（事業主控）'!AV117</f>
        <v/>
      </c>
      <c r="E72" s="86">
        <f>'報告書（事業主控）'!$F$119</f>
        <v>0</v>
      </c>
      <c r="F72" s="86" t="str">
        <f>'報告書（事業主控）'!AW117</f>
        <v>下</v>
      </c>
      <c r="G72" s="86" t="str">
        <f>IF(ISERROR(VLOOKUP(E72,労務比率,'報告書（事業主控）'!AX117,FALSE)),"",VLOOKUP(E72,労務比率,'報告書（事業主控）'!AX117,FALSE))</f>
        <v/>
      </c>
      <c r="H72" s="86" t="str">
        <f>IF(ISERROR(VLOOKUP(E72,労務比率,'報告書（事業主控）'!AX117+1,FALSE)),"",VLOOKUP(E72,労務比率,'報告書（事業主控）'!AX117+1,FALSE))</f>
        <v/>
      </c>
      <c r="I72" s="86">
        <f>'報告書（事業主控）'!AH118</f>
        <v>0</v>
      </c>
      <c r="J72" s="86">
        <f>'報告書（事業主控）'!AH117</f>
        <v>0</v>
      </c>
      <c r="K72" s="86">
        <f>'報告書（事業主控）'!AN117</f>
        <v>0</v>
      </c>
      <c r="L72" s="86">
        <f t="shared" si="17"/>
        <v>0</v>
      </c>
      <c r="M72" s="86">
        <f t="shared" si="22"/>
        <v>0</v>
      </c>
      <c r="N72" s="86">
        <f t="shared" si="21"/>
        <v>0</v>
      </c>
      <c r="O72" s="86">
        <f t="shared" si="23"/>
        <v>0</v>
      </c>
      <c r="R72" s="86">
        <f>IF(AND(J72=0,C72&gt;=設定シート!E$85,C72&lt;=設定シート!G$85),1,0)</f>
        <v>0</v>
      </c>
    </row>
    <row r="73" spans="1:18" ht="15" customHeight="1">
      <c r="A73" s="86">
        <v>4</v>
      </c>
      <c r="B73" s="86">
        <v>1</v>
      </c>
      <c r="C73" s="86" t="e">
        <f>'報告書（事業主控）'!#REF!</f>
        <v>#REF!</v>
      </c>
      <c r="E73" s="86" t="e">
        <f>'報告書（事業主控）'!#REF!</f>
        <v>#REF!</v>
      </c>
      <c r="F73" s="86" t="e">
        <f>'報告書（事業主控）'!#REF!</f>
        <v>#REF!</v>
      </c>
      <c r="G73" s="86" t="str">
        <f>IF(ISERROR(VLOOKUP(E73,労務比率,'報告書（事業主控）'!#REF!,FALSE)),"",VLOOKUP(E73,労務比率,'報告書（事業主控）'!#REF!,FALSE))</f>
        <v/>
      </c>
      <c r="H73" s="86" t="str">
        <f>IF(ISERROR(VLOOKUP(E73,労務比率,'報告書（事業主控）'!#REF!+1,FALSE)),"",VLOOKUP(E73,労務比率,'報告書（事業主控）'!#REF!+1,FALSE))</f>
        <v/>
      </c>
      <c r="I73" s="86" t="e">
        <f>'報告書（事業主控）'!#REF!</f>
        <v>#REF!</v>
      </c>
      <c r="J73" s="86" t="e">
        <f>'報告書（事業主控）'!#REF!</f>
        <v>#REF!</v>
      </c>
      <c r="K73" s="86" t="e">
        <f>'報告書（事業主控）'!#REF!</f>
        <v>#REF!</v>
      </c>
      <c r="L73" s="86">
        <f t="shared" si="17"/>
        <v>0</v>
      </c>
      <c r="M73" s="86">
        <f t="shared" si="22"/>
        <v>0</v>
      </c>
      <c r="N73" s="86" t="e">
        <f t="shared" si="21"/>
        <v>#REF!</v>
      </c>
      <c r="O73" s="86" t="e">
        <f t="shared" si="23"/>
        <v>#REF!</v>
      </c>
      <c r="P73" s="86">
        <f>INT(SUMIF(O73:O81,0,I73:I81)*105/108)</f>
        <v>0</v>
      </c>
      <c r="Q73" s="86">
        <f>INT(P73*IF(COUNTIF(R73:R81,1)=0,0,SUMIF(R73:R81,1,G73:G81)/COUNTIF(R73:R81,1))/100)</f>
        <v>0</v>
      </c>
      <c r="R73" s="86" t="e">
        <f>IF(AND(J73=0,C73&gt;=設定シート!E$85,C73&lt;=設定シート!G$85),1,0)</f>
        <v>#REF!</v>
      </c>
    </row>
    <row r="74" spans="1:18" ht="15" customHeight="1">
      <c r="B74" s="86">
        <v>2</v>
      </c>
      <c r="C74" s="86" t="e">
        <f>'報告書（事業主控）'!#REF!</f>
        <v>#REF!</v>
      </c>
      <c r="E74" s="86" t="e">
        <f>'報告書（事業主控）'!#REF!</f>
        <v>#REF!</v>
      </c>
      <c r="F74" s="86" t="e">
        <f>'報告書（事業主控）'!#REF!</f>
        <v>#REF!</v>
      </c>
      <c r="G74" s="86" t="str">
        <f>IF(ISERROR(VLOOKUP(E74,労務比率,'報告書（事業主控）'!#REF!,FALSE)),"",VLOOKUP(E74,労務比率,'報告書（事業主控）'!#REF!,FALSE))</f>
        <v/>
      </c>
      <c r="H74" s="86" t="str">
        <f>IF(ISERROR(VLOOKUP(E74,労務比率,'報告書（事業主控）'!#REF!+1,FALSE)),"",VLOOKUP(E74,労務比率,'報告書（事業主控）'!#REF!+1,FALSE))</f>
        <v/>
      </c>
      <c r="I74" s="86" t="e">
        <f>'報告書（事業主控）'!#REF!</f>
        <v>#REF!</v>
      </c>
      <c r="J74" s="86" t="e">
        <f>'報告書（事業主控）'!#REF!</f>
        <v>#REF!</v>
      </c>
      <c r="K74" s="86" t="e">
        <f>'報告書（事業主控）'!#REF!</f>
        <v>#REF!</v>
      </c>
      <c r="L74" s="86">
        <f t="shared" si="17"/>
        <v>0</v>
      </c>
      <c r="M74" s="86">
        <f t="shared" si="22"/>
        <v>0</v>
      </c>
      <c r="N74" s="86" t="e">
        <f t="shared" si="21"/>
        <v>#REF!</v>
      </c>
      <c r="O74" s="86" t="e">
        <f t="shared" ref="O74:O84" si="24">IF(I74=N74,IF(ISERROR(ROUNDDOWN(I74*G74/100,0)+K74),0,ROUNDDOWN(I74*G74/100,0)+K74),0)</f>
        <v>#REF!</v>
      </c>
      <c r="R74" s="86" t="e">
        <f>IF(AND(J74=0,C74&gt;=設定シート!E$85,C74&lt;=設定シート!G$85),1,0)</f>
        <v>#REF!</v>
      </c>
    </row>
    <row r="75" spans="1:18" ht="15" customHeight="1">
      <c r="B75" s="86">
        <v>3</v>
      </c>
      <c r="C75" s="86" t="e">
        <f>'報告書（事業主控）'!#REF!</f>
        <v>#REF!</v>
      </c>
      <c r="E75" s="86" t="e">
        <f>'報告書（事業主控）'!#REF!</f>
        <v>#REF!</v>
      </c>
      <c r="F75" s="86" t="e">
        <f>'報告書（事業主控）'!#REF!</f>
        <v>#REF!</v>
      </c>
      <c r="G75" s="86" t="str">
        <f>IF(ISERROR(VLOOKUP(E75,労務比率,'報告書（事業主控）'!#REF!,FALSE)),"",VLOOKUP(E75,労務比率,'報告書（事業主控）'!#REF!,FALSE))</f>
        <v/>
      </c>
      <c r="H75" s="86" t="str">
        <f>IF(ISERROR(VLOOKUP(E75,労務比率,'報告書（事業主控）'!#REF!+1,FALSE)),"",VLOOKUP(E75,労務比率,'報告書（事業主控）'!#REF!+1,FALSE))</f>
        <v/>
      </c>
      <c r="I75" s="86" t="e">
        <f>'報告書（事業主控）'!#REF!</f>
        <v>#REF!</v>
      </c>
      <c r="J75" s="86" t="e">
        <f>'報告書（事業主控）'!#REF!</f>
        <v>#REF!</v>
      </c>
      <c r="K75" s="86" t="e">
        <f>'報告書（事業主控）'!#REF!</f>
        <v>#REF!</v>
      </c>
      <c r="L75" s="86">
        <f t="shared" si="17"/>
        <v>0</v>
      </c>
      <c r="M75" s="86">
        <f t="shared" si="22"/>
        <v>0</v>
      </c>
      <c r="N75" s="86" t="e">
        <f t="shared" si="21"/>
        <v>#REF!</v>
      </c>
      <c r="O75" s="86" t="e">
        <f t="shared" si="24"/>
        <v>#REF!</v>
      </c>
      <c r="R75" s="86" t="e">
        <f>IF(AND(J75=0,C75&gt;=設定シート!E$85,C75&lt;=設定シート!G$85),1,0)</f>
        <v>#REF!</v>
      </c>
    </row>
    <row r="76" spans="1:18" ht="15" customHeight="1">
      <c r="B76" s="86">
        <v>4</v>
      </c>
      <c r="C76" s="86" t="e">
        <f>'報告書（事業主控）'!#REF!</f>
        <v>#REF!</v>
      </c>
      <c r="E76" s="86" t="e">
        <f>'報告書（事業主控）'!#REF!</f>
        <v>#REF!</v>
      </c>
      <c r="F76" s="86" t="e">
        <f>'報告書（事業主控）'!#REF!</f>
        <v>#REF!</v>
      </c>
      <c r="G76" s="86" t="str">
        <f>IF(ISERROR(VLOOKUP(E76,労務比率,'報告書（事業主控）'!#REF!,FALSE)),"",VLOOKUP(E76,労務比率,'報告書（事業主控）'!#REF!,FALSE))</f>
        <v/>
      </c>
      <c r="H76" s="86" t="str">
        <f>IF(ISERROR(VLOOKUP(E76,労務比率,'報告書（事業主控）'!#REF!+1,FALSE)),"",VLOOKUP(E76,労務比率,'報告書（事業主控）'!#REF!+1,FALSE))</f>
        <v/>
      </c>
      <c r="I76" s="86" t="e">
        <f>'報告書（事業主控）'!#REF!</f>
        <v>#REF!</v>
      </c>
      <c r="J76" s="86" t="e">
        <f>'報告書（事業主控）'!#REF!</f>
        <v>#REF!</v>
      </c>
      <c r="K76" s="86" t="e">
        <f>'報告書（事業主控）'!#REF!</f>
        <v>#REF!</v>
      </c>
      <c r="L76" s="86">
        <f t="shared" si="17"/>
        <v>0</v>
      </c>
      <c r="M76" s="86">
        <f t="shared" si="22"/>
        <v>0</v>
      </c>
      <c r="N76" s="86" t="e">
        <f t="shared" si="21"/>
        <v>#REF!</v>
      </c>
      <c r="O76" s="86" t="e">
        <f t="shared" si="24"/>
        <v>#REF!</v>
      </c>
      <c r="R76" s="86" t="e">
        <f>IF(AND(J76=0,C76&gt;=設定シート!E$85,C76&lt;=設定シート!G$85),1,0)</f>
        <v>#REF!</v>
      </c>
    </row>
    <row r="77" spans="1:18" ht="15" customHeight="1">
      <c r="B77" s="86">
        <v>5</v>
      </c>
      <c r="C77" s="86" t="e">
        <f>'報告書（事業主控）'!#REF!</f>
        <v>#REF!</v>
      </c>
      <c r="E77" s="86" t="e">
        <f>'報告書（事業主控）'!#REF!</f>
        <v>#REF!</v>
      </c>
      <c r="F77" s="86" t="e">
        <f>'報告書（事業主控）'!#REF!</f>
        <v>#REF!</v>
      </c>
      <c r="G77" s="86" t="str">
        <f>IF(ISERROR(VLOOKUP(E77,労務比率,'報告書（事業主控）'!#REF!,FALSE)),"",VLOOKUP(E77,労務比率,'報告書（事業主控）'!#REF!,FALSE))</f>
        <v/>
      </c>
      <c r="H77" s="86" t="str">
        <f>IF(ISERROR(VLOOKUP(E77,労務比率,'報告書（事業主控）'!#REF!+1,FALSE)),"",VLOOKUP(E77,労務比率,'報告書（事業主控）'!#REF!+1,FALSE))</f>
        <v/>
      </c>
      <c r="I77" s="86" t="e">
        <f>'報告書（事業主控）'!#REF!</f>
        <v>#REF!</v>
      </c>
      <c r="J77" s="86" t="e">
        <f>'報告書（事業主控）'!#REF!</f>
        <v>#REF!</v>
      </c>
      <c r="K77" s="86" t="e">
        <f>'報告書（事業主控）'!#REF!</f>
        <v>#REF!</v>
      </c>
      <c r="L77" s="86">
        <f t="shared" si="17"/>
        <v>0</v>
      </c>
      <c r="M77" s="86">
        <f t="shared" si="22"/>
        <v>0</v>
      </c>
      <c r="N77" s="86" t="e">
        <f t="shared" si="21"/>
        <v>#REF!</v>
      </c>
      <c r="O77" s="86" t="e">
        <f t="shared" si="24"/>
        <v>#REF!</v>
      </c>
      <c r="R77" s="86" t="e">
        <f>IF(AND(J77=0,C77&gt;=設定シート!E$85,C77&lt;=設定シート!G$85),1,0)</f>
        <v>#REF!</v>
      </c>
    </row>
    <row r="78" spans="1:18" ht="15" customHeight="1">
      <c r="B78" s="86">
        <v>6</v>
      </c>
      <c r="C78" s="86" t="e">
        <f>'報告書（事業主控）'!#REF!</f>
        <v>#REF!</v>
      </c>
      <c r="E78" s="86" t="e">
        <f>'報告書（事業主控）'!#REF!</f>
        <v>#REF!</v>
      </c>
      <c r="F78" s="86" t="e">
        <f>'報告書（事業主控）'!#REF!</f>
        <v>#REF!</v>
      </c>
      <c r="G78" s="86" t="str">
        <f>IF(ISERROR(VLOOKUP(E78,労務比率,'報告書（事業主控）'!#REF!,FALSE)),"",VLOOKUP(E78,労務比率,'報告書（事業主控）'!#REF!,FALSE))</f>
        <v/>
      </c>
      <c r="H78" s="86" t="str">
        <f>IF(ISERROR(VLOOKUP(E78,労務比率,'報告書（事業主控）'!#REF!+1,FALSE)),"",VLOOKUP(E78,労務比率,'報告書（事業主控）'!#REF!+1,FALSE))</f>
        <v/>
      </c>
      <c r="I78" s="86" t="e">
        <f>'報告書（事業主控）'!#REF!</f>
        <v>#REF!</v>
      </c>
      <c r="J78" s="86" t="e">
        <f>'報告書（事業主控）'!#REF!</f>
        <v>#REF!</v>
      </c>
      <c r="K78" s="86" t="e">
        <f>'報告書（事業主控）'!#REF!</f>
        <v>#REF!</v>
      </c>
      <c r="L78" s="86">
        <f t="shared" si="17"/>
        <v>0</v>
      </c>
      <c r="M78" s="86">
        <f t="shared" si="22"/>
        <v>0</v>
      </c>
      <c r="N78" s="86" t="e">
        <f t="shared" si="21"/>
        <v>#REF!</v>
      </c>
      <c r="O78" s="86" t="e">
        <f t="shared" si="24"/>
        <v>#REF!</v>
      </c>
      <c r="R78" s="86" t="e">
        <f>IF(AND(J78=0,C78&gt;=設定シート!E$85,C78&lt;=設定シート!G$85),1,0)</f>
        <v>#REF!</v>
      </c>
    </row>
    <row r="79" spans="1:18" ht="15" customHeight="1">
      <c r="B79" s="86">
        <v>7</v>
      </c>
      <c r="C79" s="86" t="e">
        <f>'報告書（事業主控）'!#REF!</f>
        <v>#REF!</v>
      </c>
      <c r="E79" s="86" t="e">
        <f>'報告書（事業主控）'!#REF!</f>
        <v>#REF!</v>
      </c>
      <c r="F79" s="86" t="e">
        <f>'報告書（事業主控）'!#REF!</f>
        <v>#REF!</v>
      </c>
      <c r="G79" s="86" t="str">
        <f>IF(ISERROR(VLOOKUP(E79,労務比率,'報告書（事業主控）'!#REF!,FALSE)),"",VLOOKUP(E79,労務比率,'報告書（事業主控）'!#REF!,FALSE))</f>
        <v/>
      </c>
      <c r="H79" s="86" t="str">
        <f>IF(ISERROR(VLOOKUP(E79,労務比率,'報告書（事業主控）'!#REF!+1,FALSE)),"",VLOOKUP(E79,労務比率,'報告書（事業主控）'!#REF!+1,FALSE))</f>
        <v/>
      </c>
      <c r="I79" s="86" t="e">
        <f>'報告書（事業主控）'!#REF!</f>
        <v>#REF!</v>
      </c>
      <c r="J79" s="86" t="e">
        <f>'報告書（事業主控）'!#REF!</f>
        <v>#REF!</v>
      </c>
      <c r="K79" s="86" t="e">
        <f>'報告書（事業主控）'!#REF!</f>
        <v>#REF!</v>
      </c>
      <c r="L79" s="86">
        <f t="shared" si="17"/>
        <v>0</v>
      </c>
      <c r="M79" s="86">
        <f t="shared" si="22"/>
        <v>0</v>
      </c>
      <c r="N79" s="86" t="e">
        <f t="shared" si="21"/>
        <v>#REF!</v>
      </c>
      <c r="O79" s="86" t="e">
        <f t="shared" si="24"/>
        <v>#REF!</v>
      </c>
      <c r="R79" s="86" t="e">
        <f>IF(AND(J79=0,C79&gt;=設定シート!E$85,C79&lt;=設定シート!G$85),1,0)</f>
        <v>#REF!</v>
      </c>
    </row>
    <row r="80" spans="1:18" ht="15" customHeight="1">
      <c r="B80" s="86">
        <v>8</v>
      </c>
      <c r="C80" s="86" t="e">
        <f>'報告書（事業主控）'!#REF!</f>
        <v>#REF!</v>
      </c>
      <c r="E80" s="86" t="e">
        <f>'報告書（事業主控）'!#REF!</f>
        <v>#REF!</v>
      </c>
      <c r="F80" s="86" t="e">
        <f>'報告書（事業主控）'!#REF!</f>
        <v>#REF!</v>
      </c>
      <c r="G80" s="86" t="str">
        <f>IF(ISERROR(VLOOKUP(E80,労務比率,'報告書（事業主控）'!#REF!,FALSE)),"",VLOOKUP(E80,労務比率,'報告書（事業主控）'!#REF!,FALSE))</f>
        <v/>
      </c>
      <c r="H80" s="86" t="str">
        <f>IF(ISERROR(VLOOKUP(E80,労務比率,'報告書（事業主控）'!#REF!+1,FALSE)),"",VLOOKUP(E80,労務比率,'報告書（事業主控）'!#REF!+1,FALSE))</f>
        <v/>
      </c>
      <c r="I80" s="86" t="e">
        <f>'報告書（事業主控）'!#REF!</f>
        <v>#REF!</v>
      </c>
      <c r="J80" s="86" t="e">
        <f>'報告書（事業主控）'!#REF!</f>
        <v>#REF!</v>
      </c>
      <c r="K80" s="86" t="e">
        <f>'報告書（事業主控）'!#REF!</f>
        <v>#REF!</v>
      </c>
      <c r="L80" s="86">
        <f t="shared" si="17"/>
        <v>0</v>
      </c>
      <c r="M80" s="86">
        <f t="shared" si="22"/>
        <v>0</v>
      </c>
      <c r="N80" s="86" t="e">
        <f t="shared" si="21"/>
        <v>#REF!</v>
      </c>
      <c r="O80" s="86" t="e">
        <f t="shared" si="24"/>
        <v>#REF!</v>
      </c>
      <c r="R80" s="86" t="e">
        <f>IF(AND(J80=0,C80&gt;=設定シート!E$85,C80&lt;=設定シート!G$85),1,0)</f>
        <v>#REF!</v>
      </c>
    </row>
    <row r="81" spans="1:18" ht="15" customHeight="1">
      <c r="B81" s="86">
        <v>9</v>
      </c>
      <c r="C81" s="86" t="e">
        <f>'報告書（事業主控）'!#REF!</f>
        <v>#REF!</v>
      </c>
      <c r="E81" s="86" t="e">
        <f>'報告書（事業主控）'!#REF!</f>
        <v>#REF!</v>
      </c>
      <c r="F81" s="86" t="e">
        <f>'報告書（事業主控）'!#REF!</f>
        <v>#REF!</v>
      </c>
      <c r="G81" s="86" t="str">
        <f>IF(ISERROR(VLOOKUP(E81,労務比率,'報告書（事業主控）'!#REF!,FALSE)),"",VLOOKUP(E81,労務比率,'報告書（事業主控）'!#REF!,FALSE))</f>
        <v/>
      </c>
      <c r="H81" s="86" t="str">
        <f>IF(ISERROR(VLOOKUP(E81,労務比率,'報告書（事業主控）'!#REF!+1,FALSE)),"",VLOOKUP(E81,労務比率,'報告書（事業主控）'!#REF!+1,FALSE))</f>
        <v/>
      </c>
      <c r="I81" s="86" t="e">
        <f>'報告書（事業主控）'!#REF!</f>
        <v>#REF!</v>
      </c>
      <c r="J81" s="86" t="e">
        <f>'報告書（事業主控）'!#REF!</f>
        <v>#REF!</v>
      </c>
      <c r="K81" s="86" t="e">
        <f>'報告書（事業主控）'!#REF!</f>
        <v>#REF!</v>
      </c>
      <c r="L81" s="86">
        <f t="shared" si="17"/>
        <v>0</v>
      </c>
      <c r="M81" s="86">
        <f t="shared" si="22"/>
        <v>0</v>
      </c>
      <c r="N81" s="86" t="e">
        <f t="shared" si="21"/>
        <v>#REF!</v>
      </c>
      <c r="O81" s="86" t="e">
        <f t="shared" si="24"/>
        <v>#REF!</v>
      </c>
      <c r="R81" s="86" t="e">
        <f>IF(AND(J81=0,C81&gt;=設定シート!E$85,C81&lt;=設定シート!G$85),1,0)</f>
        <v>#REF!</v>
      </c>
    </row>
    <row r="82" spans="1:18" ht="15" customHeight="1">
      <c r="A82" s="86">
        <v>5</v>
      </c>
      <c r="B82" s="86">
        <v>1</v>
      </c>
      <c r="C82" s="86" t="e">
        <f>'報告書（事業主控）'!#REF!</f>
        <v>#REF!</v>
      </c>
      <c r="E82" s="86" t="e">
        <f>'報告書（事業主控）'!#REF!</f>
        <v>#REF!</v>
      </c>
      <c r="F82" s="86" t="e">
        <f>'報告書（事業主控）'!#REF!</f>
        <v>#REF!</v>
      </c>
      <c r="G82" s="86" t="str">
        <f>IF(ISERROR(VLOOKUP(E82,労務比率,'報告書（事業主控）'!#REF!,FALSE)),"",VLOOKUP(E82,労務比率,'報告書（事業主控）'!#REF!,FALSE))</f>
        <v/>
      </c>
      <c r="H82" s="86" t="str">
        <f>IF(ISERROR(VLOOKUP(E82,労務比率,'報告書（事業主控）'!#REF!+1,FALSE)),"",VLOOKUP(E82,労務比率,'報告書（事業主控）'!#REF!+1,FALSE))</f>
        <v/>
      </c>
      <c r="I82" s="86" t="e">
        <f>'報告書（事業主控）'!#REF!</f>
        <v>#REF!</v>
      </c>
      <c r="J82" s="86" t="e">
        <f>'報告書（事業主控）'!#REF!</f>
        <v>#REF!</v>
      </c>
      <c r="K82" s="86" t="e">
        <f>'報告書（事業主控）'!#REF!</f>
        <v>#REF!</v>
      </c>
      <c r="L82" s="86">
        <f t="shared" si="17"/>
        <v>0</v>
      </c>
      <c r="M82" s="86">
        <f t="shared" si="22"/>
        <v>0</v>
      </c>
      <c r="N82" s="86" t="e">
        <f t="shared" si="21"/>
        <v>#REF!</v>
      </c>
      <c r="O82" s="86" t="e">
        <f t="shared" si="24"/>
        <v>#REF!</v>
      </c>
      <c r="P82" s="86">
        <f>INT(SUMIF(O82:O90,0,I82:I90)*105/108)</f>
        <v>0</v>
      </c>
      <c r="Q82" s="86">
        <f>INT(P82*IF(COUNTIF(R82:R90,1)=0,0,SUMIF(R82:R90,1,G82:G90)/COUNTIF(R82:R90,1))/100)</f>
        <v>0</v>
      </c>
      <c r="R82" s="86" t="e">
        <f>IF(AND(J82=0,C82&gt;=設定シート!E$85,C82&lt;=設定シート!G$85),1,0)</f>
        <v>#REF!</v>
      </c>
    </row>
    <row r="83" spans="1:18" ht="15" customHeight="1">
      <c r="B83" s="86">
        <v>2</v>
      </c>
      <c r="C83" s="86" t="e">
        <f>'報告書（事業主控）'!#REF!</f>
        <v>#REF!</v>
      </c>
      <c r="E83" s="86" t="e">
        <f>'報告書（事業主控）'!#REF!</f>
        <v>#REF!</v>
      </c>
      <c r="F83" s="86" t="e">
        <f>'報告書（事業主控）'!#REF!</f>
        <v>#REF!</v>
      </c>
      <c r="G83" s="86" t="str">
        <f>IF(ISERROR(VLOOKUP(E83,労務比率,'報告書（事業主控）'!#REF!,FALSE)),"",VLOOKUP(E83,労務比率,'報告書（事業主控）'!#REF!,FALSE))</f>
        <v/>
      </c>
      <c r="H83" s="86" t="str">
        <f>IF(ISERROR(VLOOKUP(E83,労務比率,'報告書（事業主控）'!#REF!+1,FALSE)),"",VLOOKUP(E83,労務比率,'報告書（事業主控）'!#REF!+1,FALSE))</f>
        <v/>
      </c>
      <c r="I83" s="86" t="e">
        <f>'報告書（事業主控）'!#REF!</f>
        <v>#REF!</v>
      </c>
      <c r="J83" s="86" t="e">
        <f>'報告書（事業主控）'!#REF!</f>
        <v>#REF!</v>
      </c>
      <c r="K83" s="86" t="e">
        <f>'報告書（事業主控）'!#REF!</f>
        <v>#REF!</v>
      </c>
      <c r="L83" s="86">
        <f t="shared" si="17"/>
        <v>0</v>
      </c>
      <c r="M83" s="86">
        <f t="shared" si="22"/>
        <v>0</v>
      </c>
      <c r="N83" s="86" t="e">
        <f t="shared" si="21"/>
        <v>#REF!</v>
      </c>
      <c r="O83" s="86" t="e">
        <f t="shared" si="24"/>
        <v>#REF!</v>
      </c>
      <c r="R83" s="86" t="e">
        <f>IF(AND(J83=0,C83&gt;=設定シート!E$85,C83&lt;=設定シート!G$85),1,0)</f>
        <v>#REF!</v>
      </c>
    </row>
    <row r="84" spans="1:18" ht="15" customHeight="1">
      <c r="B84" s="86">
        <v>3</v>
      </c>
      <c r="C84" s="86" t="e">
        <f>'報告書（事業主控）'!#REF!</f>
        <v>#REF!</v>
      </c>
      <c r="E84" s="86" t="e">
        <f>'報告書（事業主控）'!#REF!</f>
        <v>#REF!</v>
      </c>
      <c r="F84" s="86" t="e">
        <f>'報告書（事業主控）'!#REF!</f>
        <v>#REF!</v>
      </c>
      <c r="G84" s="86" t="str">
        <f>IF(ISERROR(VLOOKUP(E84,労務比率,'報告書（事業主控）'!#REF!,FALSE)),"",VLOOKUP(E84,労務比率,'報告書（事業主控）'!#REF!,FALSE))</f>
        <v/>
      </c>
      <c r="H84" s="86" t="str">
        <f>IF(ISERROR(VLOOKUP(E84,労務比率,'報告書（事業主控）'!#REF!+1,FALSE)),"",VLOOKUP(E84,労務比率,'報告書（事業主控）'!#REF!+1,FALSE))</f>
        <v/>
      </c>
      <c r="I84" s="86" t="e">
        <f>'報告書（事業主控）'!#REF!</f>
        <v>#REF!</v>
      </c>
      <c r="J84" s="86" t="e">
        <f>'報告書（事業主控）'!#REF!</f>
        <v>#REF!</v>
      </c>
      <c r="K84" s="86" t="e">
        <f>'報告書（事業主控）'!#REF!</f>
        <v>#REF!</v>
      </c>
      <c r="L84" s="86">
        <f t="shared" si="17"/>
        <v>0</v>
      </c>
      <c r="M84" s="86">
        <f t="shared" si="22"/>
        <v>0</v>
      </c>
      <c r="N84" s="86" t="e">
        <f t="shared" si="21"/>
        <v>#REF!</v>
      </c>
      <c r="O84" s="86" t="e">
        <f t="shared" si="24"/>
        <v>#REF!</v>
      </c>
      <c r="R84" s="86" t="e">
        <f>IF(AND(J84=0,C84&gt;=設定シート!E$85,C84&lt;=設定シート!G$85),1,0)</f>
        <v>#REF!</v>
      </c>
    </row>
    <row r="85" spans="1:18" ht="15" customHeight="1">
      <c r="B85" s="86">
        <v>4</v>
      </c>
      <c r="C85" s="86" t="e">
        <f>'報告書（事業主控）'!#REF!</f>
        <v>#REF!</v>
      </c>
      <c r="E85" s="86" t="e">
        <f>'報告書（事業主控）'!#REF!</f>
        <v>#REF!</v>
      </c>
      <c r="F85" s="86" t="e">
        <f>'報告書（事業主控）'!#REF!</f>
        <v>#REF!</v>
      </c>
      <c r="G85" s="86" t="str">
        <f>IF(ISERROR(VLOOKUP(E85,労務比率,'報告書（事業主控）'!#REF!,FALSE)),"",VLOOKUP(E85,労務比率,'報告書（事業主控）'!#REF!,FALSE))</f>
        <v/>
      </c>
      <c r="H85" s="86" t="str">
        <f>IF(ISERROR(VLOOKUP(E85,労務比率,'報告書（事業主控）'!#REF!+1,FALSE)),"",VLOOKUP(E85,労務比率,'報告書（事業主控）'!#REF!+1,FALSE))</f>
        <v/>
      </c>
      <c r="I85" s="86" t="e">
        <f>'報告書（事業主控）'!#REF!</f>
        <v>#REF!</v>
      </c>
      <c r="J85" s="86" t="e">
        <f>'報告書（事業主控）'!#REF!</f>
        <v>#REF!</v>
      </c>
      <c r="K85" s="86" t="e">
        <f>'報告書（事業主控）'!#REF!</f>
        <v>#REF!</v>
      </c>
      <c r="L85" s="86">
        <f t="shared" si="17"/>
        <v>0</v>
      </c>
      <c r="M85" s="86">
        <f t="shared" si="22"/>
        <v>0</v>
      </c>
      <c r="N85" s="86" t="e">
        <f t="shared" si="21"/>
        <v>#REF!</v>
      </c>
      <c r="O85" s="86" t="e">
        <f t="shared" ref="O85:O148" si="25">IF(I85=N85,IF(ISERROR(ROUNDDOWN(I85*G85/100,0)+K85),0,ROUNDDOWN(I85*G85/100,0)+K85),0)</f>
        <v>#REF!</v>
      </c>
      <c r="R85" s="86" t="e">
        <f>IF(AND(J85=0,C85&gt;=設定シート!E$85,C85&lt;=設定シート!G$85),1,0)</f>
        <v>#REF!</v>
      </c>
    </row>
    <row r="86" spans="1:18" ht="15" customHeight="1">
      <c r="B86" s="86">
        <v>5</v>
      </c>
      <c r="C86" s="86" t="e">
        <f>'報告書（事業主控）'!#REF!</f>
        <v>#REF!</v>
      </c>
      <c r="E86" s="86" t="e">
        <f>'報告書（事業主控）'!#REF!</f>
        <v>#REF!</v>
      </c>
      <c r="F86" s="86" t="e">
        <f>'報告書（事業主控）'!#REF!</f>
        <v>#REF!</v>
      </c>
      <c r="G86" s="86" t="str">
        <f>IF(ISERROR(VLOOKUP(E86,労務比率,'報告書（事業主控）'!#REF!,FALSE)),"",VLOOKUP(E86,労務比率,'報告書（事業主控）'!#REF!,FALSE))</f>
        <v/>
      </c>
      <c r="H86" s="86" t="str">
        <f>IF(ISERROR(VLOOKUP(E86,労務比率,'報告書（事業主控）'!#REF!+1,FALSE)),"",VLOOKUP(E86,労務比率,'報告書（事業主控）'!#REF!+1,FALSE))</f>
        <v/>
      </c>
      <c r="I86" s="86" t="e">
        <f>'報告書（事業主控）'!#REF!</f>
        <v>#REF!</v>
      </c>
      <c r="J86" s="86" t="e">
        <f>'報告書（事業主控）'!#REF!</f>
        <v>#REF!</v>
      </c>
      <c r="K86" s="86" t="e">
        <f>'報告書（事業主控）'!#REF!</f>
        <v>#REF!</v>
      </c>
      <c r="L86" s="86">
        <f t="shared" si="17"/>
        <v>0</v>
      </c>
      <c r="M86" s="86">
        <f t="shared" si="22"/>
        <v>0</v>
      </c>
      <c r="N86" s="86" t="e">
        <f t="shared" si="21"/>
        <v>#REF!</v>
      </c>
      <c r="O86" s="86" t="e">
        <f t="shared" si="25"/>
        <v>#REF!</v>
      </c>
      <c r="R86" s="86" t="e">
        <f>IF(AND(J86=0,C86&gt;=設定シート!E$85,C86&lt;=設定シート!G$85),1,0)</f>
        <v>#REF!</v>
      </c>
    </row>
    <row r="87" spans="1:18" ht="15" customHeight="1">
      <c r="B87" s="86">
        <v>6</v>
      </c>
      <c r="C87" s="86" t="e">
        <f>'報告書（事業主控）'!#REF!</f>
        <v>#REF!</v>
      </c>
      <c r="E87" s="86" t="e">
        <f>'報告書（事業主控）'!#REF!</f>
        <v>#REF!</v>
      </c>
      <c r="F87" s="86" t="e">
        <f>'報告書（事業主控）'!#REF!</f>
        <v>#REF!</v>
      </c>
      <c r="G87" s="86" t="str">
        <f>IF(ISERROR(VLOOKUP(E87,労務比率,'報告書（事業主控）'!#REF!,FALSE)),"",VLOOKUP(E87,労務比率,'報告書（事業主控）'!#REF!,FALSE))</f>
        <v/>
      </c>
      <c r="H87" s="86" t="str">
        <f>IF(ISERROR(VLOOKUP(E87,労務比率,'報告書（事業主控）'!#REF!+1,FALSE)),"",VLOOKUP(E87,労務比率,'報告書（事業主控）'!#REF!+1,FALSE))</f>
        <v/>
      </c>
      <c r="I87" s="86" t="e">
        <f>'報告書（事業主控）'!#REF!</f>
        <v>#REF!</v>
      </c>
      <c r="J87" s="86" t="e">
        <f>'報告書（事業主控）'!#REF!</f>
        <v>#REF!</v>
      </c>
      <c r="K87" s="86" t="e">
        <f>'報告書（事業主控）'!#REF!</f>
        <v>#REF!</v>
      </c>
      <c r="L87" s="86">
        <f t="shared" si="17"/>
        <v>0</v>
      </c>
      <c r="M87" s="86">
        <f t="shared" si="22"/>
        <v>0</v>
      </c>
      <c r="N87" s="86" t="e">
        <f t="shared" si="21"/>
        <v>#REF!</v>
      </c>
      <c r="O87" s="86" t="e">
        <f t="shared" si="25"/>
        <v>#REF!</v>
      </c>
      <c r="R87" s="86" t="e">
        <f>IF(AND(J87=0,C87&gt;=設定シート!E$85,C87&lt;=設定シート!G$85),1,0)</f>
        <v>#REF!</v>
      </c>
    </row>
    <row r="88" spans="1:18" ht="15" customHeight="1">
      <c r="B88" s="86">
        <v>7</v>
      </c>
      <c r="C88" s="86" t="e">
        <f>'報告書（事業主控）'!#REF!</f>
        <v>#REF!</v>
      </c>
      <c r="E88" s="86" t="e">
        <f>'報告書（事業主控）'!#REF!</f>
        <v>#REF!</v>
      </c>
      <c r="F88" s="86" t="e">
        <f>'報告書（事業主控）'!#REF!</f>
        <v>#REF!</v>
      </c>
      <c r="G88" s="86" t="str">
        <f>IF(ISERROR(VLOOKUP(E88,労務比率,'報告書（事業主控）'!#REF!,FALSE)),"",VLOOKUP(E88,労務比率,'報告書（事業主控）'!#REF!,FALSE))</f>
        <v/>
      </c>
      <c r="H88" s="86" t="str">
        <f>IF(ISERROR(VLOOKUP(E88,労務比率,'報告書（事業主控）'!#REF!+1,FALSE)),"",VLOOKUP(E88,労務比率,'報告書（事業主控）'!#REF!+1,FALSE))</f>
        <v/>
      </c>
      <c r="I88" s="86" t="e">
        <f>'報告書（事業主控）'!#REF!</f>
        <v>#REF!</v>
      </c>
      <c r="J88" s="86" t="e">
        <f>'報告書（事業主控）'!#REF!</f>
        <v>#REF!</v>
      </c>
      <c r="K88" s="86" t="e">
        <f>'報告書（事業主控）'!#REF!</f>
        <v>#REF!</v>
      </c>
      <c r="L88" s="86">
        <f t="shared" si="17"/>
        <v>0</v>
      </c>
      <c r="M88" s="86">
        <f t="shared" si="22"/>
        <v>0</v>
      </c>
      <c r="N88" s="86" t="e">
        <f t="shared" si="21"/>
        <v>#REF!</v>
      </c>
      <c r="O88" s="86" t="e">
        <f t="shared" si="25"/>
        <v>#REF!</v>
      </c>
      <c r="R88" s="86" t="e">
        <f>IF(AND(J88=0,C88&gt;=設定シート!E$85,C88&lt;=設定シート!G$85),1,0)</f>
        <v>#REF!</v>
      </c>
    </row>
    <row r="89" spans="1:18" ht="15" customHeight="1">
      <c r="B89" s="86">
        <v>8</v>
      </c>
      <c r="C89" s="86" t="e">
        <f>'報告書（事業主控）'!#REF!</f>
        <v>#REF!</v>
      </c>
      <c r="E89" s="86" t="e">
        <f>'報告書（事業主控）'!#REF!</f>
        <v>#REF!</v>
      </c>
      <c r="F89" s="86" t="e">
        <f>'報告書（事業主控）'!#REF!</f>
        <v>#REF!</v>
      </c>
      <c r="G89" s="86" t="str">
        <f>IF(ISERROR(VLOOKUP(E89,労務比率,'報告書（事業主控）'!#REF!,FALSE)),"",VLOOKUP(E89,労務比率,'報告書（事業主控）'!#REF!,FALSE))</f>
        <v/>
      </c>
      <c r="H89" s="86" t="str">
        <f>IF(ISERROR(VLOOKUP(E89,労務比率,'報告書（事業主控）'!#REF!+1,FALSE)),"",VLOOKUP(E89,労務比率,'報告書（事業主控）'!#REF!+1,FALSE))</f>
        <v/>
      </c>
      <c r="I89" s="86" t="e">
        <f>'報告書（事業主控）'!#REF!</f>
        <v>#REF!</v>
      </c>
      <c r="J89" s="86" t="e">
        <f>'報告書（事業主控）'!#REF!</f>
        <v>#REF!</v>
      </c>
      <c r="K89" s="86" t="e">
        <f>'報告書（事業主控）'!#REF!</f>
        <v>#REF!</v>
      </c>
      <c r="L89" s="86">
        <f t="shared" si="17"/>
        <v>0</v>
      </c>
      <c r="M89" s="86">
        <f t="shared" si="22"/>
        <v>0</v>
      </c>
      <c r="N89" s="86" t="e">
        <f t="shared" si="21"/>
        <v>#REF!</v>
      </c>
      <c r="O89" s="86" t="e">
        <f t="shared" si="25"/>
        <v>#REF!</v>
      </c>
      <c r="R89" s="86" t="e">
        <f>IF(AND(J89=0,C89&gt;=設定シート!E$85,C89&lt;=設定シート!G$85),1,0)</f>
        <v>#REF!</v>
      </c>
    </row>
    <row r="90" spans="1:18" ht="15" customHeight="1">
      <c r="B90" s="86">
        <v>9</v>
      </c>
      <c r="C90" s="86" t="e">
        <f>'報告書（事業主控）'!#REF!</f>
        <v>#REF!</v>
      </c>
      <c r="E90" s="86" t="e">
        <f>'報告書（事業主控）'!#REF!</f>
        <v>#REF!</v>
      </c>
      <c r="F90" s="86" t="e">
        <f>'報告書（事業主控）'!#REF!</f>
        <v>#REF!</v>
      </c>
      <c r="G90" s="86" t="str">
        <f>IF(ISERROR(VLOOKUP(E90,労務比率,'報告書（事業主控）'!#REF!,FALSE)),"",VLOOKUP(E90,労務比率,'報告書（事業主控）'!#REF!,FALSE))</f>
        <v/>
      </c>
      <c r="H90" s="86" t="str">
        <f>IF(ISERROR(VLOOKUP(E90,労務比率,'報告書（事業主控）'!#REF!+1,FALSE)),"",VLOOKUP(E90,労務比率,'報告書（事業主控）'!#REF!+1,FALSE))</f>
        <v/>
      </c>
      <c r="I90" s="86" t="e">
        <f>'報告書（事業主控）'!#REF!</f>
        <v>#REF!</v>
      </c>
      <c r="J90" s="86" t="e">
        <f>'報告書（事業主控）'!#REF!</f>
        <v>#REF!</v>
      </c>
      <c r="K90" s="86" t="e">
        <f>'報告書（事業主控）'!#REF!</f>
        <v>#REF!</v>
      </c>
      <c r="L90" s="86">
        <f t="shared" si="17"/>
        <v>0</v>
      </c>
      <c r="M90" s="86">
        <f t="shared" si="22"/>
        <v>0</v>
      </c>
      <c r="N90" s="86" t="e">
        <f t="shared" si="21"/>
        <v>#REF!</v>
      </c>
      <c r="O90" s="86" t="e">
        <f t="shared" si="25"/>
        <v>#REF!</v>
      </c>
      <c r="R90" s="86" t="e">
        <f>IF(AND(J90=0,C90&gt;=設定シート!E$85,C90&lt;=設定シート!G$85),1,0)</f>
        <v>#REF!</v>
      </c>
    </row>
    <row r="91" spans="1:18" ht="15" customHeight="1">
      <c r="A91" s="86">
        <v>6</v>
      </c>
      <c r="B91" s="86">
        <v>1</v>
      </c>
      <c r="C91" s="86" t="e">
        <f>'報告書（事業主控）'!#REF!</f>
        <v>#REF!</v>
      </c>
      <c r="E91" s="86" t="e">
        <f>'報告書（事業主控）'!#REF!</f>
        <v>#REF!</v>
      </c>
      <c r="F91" s="86" t="e">
        <f>'報告書（事業主控）'!#REF!</f>
        <v>#REF!</v>
      </c>
      <c r="G91" s="86" t="str">
        <f>IF(ISERROR(VLOOKUP(E91,労務比率,'報告書（事業主控）'!#REF!,FALSE)),"",VLOOKUP(E91,労務比率,'報告書（事業主控）'!#REF!,FALSE))</f>
        <v/>
      </c>
      <c r="H91" s="86" t="str">
        <f>IF(ISERROR(VLOOKUP(E91,労務比率,'報告書（事業主控）'!#REF!+1,FALSE)),"",VLOOKUP(E91,労務比率,'報告書（事業主控）'!#REF!+1,FALSE))</f>
        <v/>
      </c>
      <c r="I91" s="86" t="e">
        <f>'報告書（事業主控）'!#REF!</f>
        <v>#REF!</v>
      </c>
      <c r="J91" s="86" t="e">
        <f>'報告書（事業主控）'!#REF!</f>
        <v>#REF!</v>
      </c>
      <c r="K91" s="86" t="e">
        <f>'報告書（事業主控）'!#REF!</f>
        <v>#REF!</v>
      </c>
      <c r="L91" s="86">
        <f t="shared" si="17"/>
        <v>0</v>
      </c>
      <c r="M91" s="86">
        <f t="shared" si="22"/>
        <v>0</v>
      </c>
      <c r="N91" s="86" t="e">
        <f t="shared" si="21"/>
        <v>#REF!</v>
      </c>
      <c r="O91" s="86" t="e">
        <f t="shared" si="25"/>
        <v>#REF!</v>
      </c>
      <c r="P91" s="86">
        <f>INT(SUMIF(O91:O99,0,I91:I99)*105/108)</f>
        <v>0</v>
      </c>
      <c r="Q91" s="86">
        <f>INT(P91*IF(COUNTIF(R91:R99,1)=0,0,SUMIF(R91:R99,1,G91:G99)/COUNTIF(R91:R99,1))/100)</f>
        <v>0</v>
      </c>
      <c r="R91" s="86" t="e">
        <f>IF(AND(J91=0,C91&gt;=設定シート!E$85,C91&lt;=設定シート!G$85),1,0)</f>
        <v>#REF!</v>
      </c>
    </row>
    <row r="92" spans="1:18" ht="15" customHeight="1">
      <c r="B92" s="86">
        <v>2</v>
      </c>
      <c r="C92" s="86" t="e">
        <f>'報告書（事業主控）'!#REF!</f>
        <v>#REF!</v>
      </c>
      <c r="E92" s="86" t="e">
        <f>'報告書（事業主控）'!#REF!</f>
        <v>#REF!</v>
      </c>
      <c r="F92" s="86" t="e">
        <f>'報告書（事業主控）'!#REF!</f>
        <v>#REF!</v>
      </c>
      <c r="G92" s="86" t="str">
        <f>IF(ISERROR(VLOOKUP(E92,労務比率,'報告書（事業主控）'!#REF!,FALSE)),"",VLOOKUP(E92,労務比率,'報告書（事業主控）'!#REF!,FALSE))</f>
        <v/>
      </c>
      <c r="H92" s="86" t="str">
        <f>IF(ISERROR(VLOOKUP(E92,労務比率,'報告書（事業主控）'!#REF!+1,FALSE)),"",VLOOKUP(E92,労務比率,'報告書（事業主控）'!#REF!+1,FALSE))</f>
        <v/>
      </c>
      <c r="I92" s="86" t="e">
        <f>'報告書（事業主控）'!#REF!</f>
        <v>#REF!</v>
      </c>
      <c r="J92" s="86" t="e">
        <f>'報告書（事業主控）'!#REF!</f>
        <v>#REF!</v>
      </c>
      <c r="K92" s="86" t="e">
        <f>'報告書（事業主控）'!#REF!</f>
        <v>#REF!</v>
      </c>
      <c r="L92" s="86">
        <f t="shared" si="17"/>
        <v>0</v>
      </c>
      <c r="M92" s="86">
        <f t="shared" si="22"/>
        <v>0</v>
      </c>
      <c r="N92" s="86" t="e">
        <f t="shared" si="21"/>
        <v>#REF!</v>
      </c>
      <c r="O92" s="86" t="e">
        <f t="shared" si="25"/>
        <v>#REF!</v>
      </c>
      <c r="R92" s="86" t="e">
        <f>IF(AND(J92=0,C92&gt;=設定シート!E$85,C92&lt;=設定シート!G$85),1,0)</f>
        <v>#REF!</v>
      </c>
    </row>
    <row r="93" spans="1:18" ht="15" customHeight="1">
      <c r="B93" s="86">
        <v>3</v>
      </c>
      <c r="C93" s="86" t="e">
        <f>'報告書（事業主控）'!#REF!</f>
        <v>#REF!</v>
      </c>
      <c r="E93" s="86" t="e">
        <f>'報告書（事業主控）'!#REF!</f>
        <v>#REF!</v>
      </c>
      <c r="F93" s="86" t="e">
        <f>'報告書（事業主控）'!#REF!</f>
        <v>#REF!</v>
      </c>
      <c r="G93" s="86" t="str">
        <f>IF(ISERROR(VLOOKUP(E93,労務比率,'報告書（事業主控）'!#REF!,FALSE)),"",VLOOKUP(E93,労務比率,'報告書（事業主控）'!#REF!,FALSE))</f>
        <v/>
      </c>
      <c r="H93" s="86" t="str">
        <f>IF(ISERROR(VLOOKUP(E93,労務比率,'報告書（事業主控）'!#REF!+1,FALSE)),"",VLOOKUP(E93,労務比率,'報告書（事業主控）'!#REF!+1,FALSE))</f>
        <v/>
      </c>
      <c r="I93" s="86" t="e">
        <f>'報告書（事業主控）'!#REF!</f>
        <v>#REF!</v>
      </c>
      <c r="J93" s="86" t="e">
        <f>'報告書（事業主控）'!#REF!</f>
        <v>#REF!</v>
      </c>
      <c r="K93" s="86" t="e">
        <f>'報告書（事業主控）'!#REF!</f>
        <v>#REF!</v>
      </c>
      <c r="L93" s="86">
        <f t="shared" si="17"/>
        <v>0</v>
      </c>
      <c r="M93" s="86">
        <f t="shared" si="22"/>
        <v>0</v>
      </c>
      <c r="N93" s="86" t="e">
        <f t="shared" si="21"/>
        <v>#REF!</v>
      </c>
      <c r="O93" s="86" t="e">
        <f t="shared" si="25"/>
        <v>#REF!</v>
      </c>
      <c r="R93" s="86" t="e">
        <f>IF(AND(J93=0,C93&gt;=設定シート!E$85,C93&lt;=設定シート!G$85),1,0)</f>
        <v>#REF!</v>
      </c>
    </row>
    <row r="94" spans="1:18" ht="15" customHeight="1">
      <c r="B94" s="86">
        <v>4</v>
      </c>
      <c r="C94" s="86" t="e">
        <f>'報告書（事業主控）'!#REF!</f>
        <v>#REF!</v>
      </c>
      <c r="E94" s="86" t="e">
        <f>'報告書（事業主控）'!#REF!</f>
        <v>#REF!</v>
      </c>
      <c r="F94" s="86" t="e">
        <f>'報告書（事業主控）'!#REF!</f>
        <v>#REF!</v>
      </c>
      <c r="G94" s="86" t="str">
        <f>IF(ISERROR(VLOOKUP(E94,労務比率,'報告書（事業主控）'!#REF!,FALSE)),"",VLOOKUP(E94,労務比率,'報告書（事業主控）'!#REF!,FALSE))</f>
        <v/>
      </c>
      <c r="H94" s="86" t="str">
        <f>IF(ISERROR(VLOOKUP(E94,労務比率,'報告書（事業主控）'!#REF!+1,FALSE)),"",VLOOKUP(E94,労務比率,'報告書（事業主控）'!#REF!+1,FALSE))</f>
        <v/>
      </c>
      <c r="I94" s="86" t="e">
        <f>'報告書（事業主控）'!#REF!</f>
        <v>#REF!</v>
      </c>
      <c r="J94" s="86" t="e">
        <f>'報告書（事業主控）'!#REF!</f>
        <v>#REF!</v>
      </c>
      <c r="K94" s="86" t="e">
        <f>'報告書（事業主控）'!#REF!</f>
        <v>#REF!</v>
      </c>
      <c r="L94" s="86">
        <f t="shared" si="17"/>
        <v>0</v>
      </c>
      <c r="M94" s="86">
        <f t="shared" si="22"/>
        <v>0</v>
      </c>
      <c r="N94" s="86" t="e">
        <f t="shared" si="21"/>
        <v>#REF!</v>
      </c>
      <c r="O94" s="86" t="e">
        <f t="shared" si="25"/>
        <v>#REF!</v>
      </c>
      <c r="R94" s="86" t="e">
        <f>IF(AND(J94=0,C94&gt;=設定シート!E$85,C94&lt;=設定シート!G$85),1,0)</f>
        <v>#REF!</v>
      </c>
    </row>
    <row r="95" spans="1:18" ht="15" customHeight="1">
      <c r="B95" s="86">
        <v>5</v>
      </c>
      <c r="C95" s="86" t="e">
        <f>'報告書（事業主控）'!#REF!</f>
        <v>#REF!</v>
      </c>
      <c r="E95" s="86" t="e">
        <f>'報告書（事業主控）'!#REF!</f>
        <v>#REF!</v>
      </c>
      <c r="F95" s="86" t="e">
        <f>'報告書（事業主控）'!#REF!</f>
        <v>#REF!</v>
      </c>
      <c r="G95" s="86" t="str">
        <f>IF(ISERROR(VLOOKUP(E95,労務比率,'報告書（事業主控）'!#REF!,FALSE)),"",VLOOKUP(E95,労務比率,'報告書（事業主控）'!#REF!,FALSE))</f>
        <v/>
      </c>
      <c r="H95" s="86" t="str">
        <f>IF(ISERROR(VLOOKUP(E95,労務比率,'報告書（事業主控）'!#REF!+1,FALSE)),"",VLOOKUP(E95,労務比率,'報告書（事業主控）'!#REF!+1,FALSE))</f>
        <v/>
      </c>
      <c r="I95" s="86" t="e">
        <f>'報告書（事業主控）'!#REF!</f>
        <v>#REF!</v>
      </c>
      <c r="J95" s="86" t="e">
        <f>'報告書（事業主控）'!#REF!</f>
        <v>#REF!</v>
      </c>
      <c r="K95" s="86" t="e">
        <f>'報告書（事業主控）'!#REF!</f>
        <v>#REF!</v>
      </c>
      <c r="L95" s="86">
        <f t="shared" si="17"/>
        <v>0</v>
      </c>
      <c r="M95" s="86">
        <f t="shared" si="22"/>
        <v>0</v>
      </c>
      <c r="N95" s="86" t="e">
        <f t="shared" si="21"/>
        <v>#REF!</v>
      </c>
      <c r="O95" s="86" t="e">
        <f t="shared" si="25"/>
        <v>#REF!</v>
      </c>
      <c r="R95" s="86" t="e">
        <f>IF(AND(J95=0,C95&gt;=設定シート!E$85,C95&lt;=設定シート!G$85),1,0)</f>
        <v>#REF!</v>
      </c>
    </row>
    <row r="96" spans="1:18" ht="15" customHeight="1">
      <c r="B96" s="86">
        <v>6</v>
      </c>
      <c r="C96" s="86" t="e">
        <f>'報告書（事業主控）'!#REF!</f>
        <v>#REF!</v>
      </c>
      <c r="E96" s="86" t="e">
        <f>'報告書（事業主控）'!#REF!</f>
        <v>#REF!</v>
      </c>
      <c r="F96" s="86" t="e">
        <f>'報告書（事業主控）'!#REF!</f>
        <v>#REF!</v>
      </c>
      <c r="G96" s="86" t="str">
        <f>IF(ISERROR(VLOOKUP(E96,労務比率,'報告書（事業主控）'!#REF!,FALSE)),"",VLOOKUP(E96,労務比率,'報告書（事業主控）'!#REF!,FALSE))</f>
        <v/>
      </c>
      <c r="H96" s="86" t="str">
        <f>IF(ISERROR(VLOOKUP(E96,労務比率,'報告書（事業主控）'!#REF!+1,FALSE)),"",VLOOKUP(E96,労務比率,'報告書（事業主控）'!#REF!+1,FALSE))</f>
        <v/>
      </c>
      <c r="I96" s="86" t="e">
        <f>'報告書（事業主控）'!#REF!</f>
        <v>#REF!</v>
      </c>
      <c r="J96" s="86" t="e">
        <f>'報告書（事業主控）'!#REF!</f>
        <v>#REF!</v>
      </c>
      <c r="K96" s="86" t="e">
        <f>'報告書（事業主控）'!#REF!</f>
        <v>#REF!</v>
      </c>
      <c r="L96" s="86">
        <f t="shared" si="17"/>
        <v>0</v>
      </c>
      <c r="M96" s="86">
        <f t="shared" si="22"/>
        <v>0</v>
      </c>
      <c r="N96" s="86" t="e">
        <f t="shared" si="21"/>
        <v>#REF!</v>
      </c>
      <c r="O96" s="86" t="e">
        <f t="shared" si="25"/>
        <v>#REF!</v>
      </c>
      <c r="R96" s="86" t="e">
        <f>IF(AND(J96=0,C96&gt;=設定シート!E$85,C96&lt;=設定シート!G$85),1,0)</f>
        <v>#REF!</v>
      </c>
    </row>
    <row r="97" spans="1:18" ht="15" customHeight="1">
      <c r="B97" s="86">
        <v>7</v>
      </c>
      <c r="C97" s="86" t="e">
        <f>'報告書（事業主控）'!#REF!</f>
        <v>#REF!</v>
      </c>
      <c r="E97" s="86" t="e">
        <f>'報告書（事業主控）'!#REF!</f>
        <v>#REF!</v>
      </c>
      <c r="F97" s="86" t="e">
        <f>'報告書（事業主控）'!#REF!</f>
        <v>#REF!</v>
      </c>
      <c r="G97" s="86" t="str">
        <f>IF(ISERROR(VLOOKUP(E97,労務比率,'報告書（事業主控）'!#REF!,FALSE)),"",VLOOKUP(E97,労務比率,'報告書（事業主控）'!#REF!,FALSE))</f>
        <v/>
      </c>
      <c r="H97" s="86" t="str">
        <f>IF(ISERROR(VLOOKUP(E97,労務比率,'報告書（事業主控）'!#REF!+1,FALSE)),"",VLOOKUP(E97,労務比率,'報告書（事業主控）'!#REF!+1,FALSE))</f>
        <v/>
      </c>
      <c r="I97" s="86" t="e">
        <f>'報告書（事業主控）'!#REF!</f>
        <v>#REF!</v>
      </c>
      <c r="J97" s="86" t="e">
        <f>'報告書（事業主控）'!#REF!</f>
        <v>#REF!</v>
      </c>
      <c r="K97" s="86" t="e">
        <f>'報告書（事業主控）'!#REF!</f>
        <v>#REF!</v>
      </c>
      <c r="L97" s="86">
        <f t="shared" si="17"/>
        <v>0</v>
      </c>
      <c r="M97" s="86">
        <f t="shared" si="22"/>
        <v>0</v>
      </c>
      <c r="N97" s="86" t="e">
        <f t="shared" si="21"/>
        <v>#REF!</v>
      </c>
      <c r="O97" s="86" t="e">
        <f t="shared" si="25"/>
        <v>#REF!</v>
      </c>
      <c r="R97" s="86" t="e">
        <f>IF(AND(J97=0,C97&gt;=設定シート!E$85,C97&lt;=設定シート!G$85),1,0)</f>
        <v>#REF!</v>
      </c>
    </row>
    <row r="98" spans="1:18" ht="15" customHeight="1">
      <c r="B98" s="86">
        <v>8</v>
      </c>
      <c r="C98" s="86" t="e">
        <f>'報告書（事業主控）'!#REF!</f>
        <v>#REF!</v>
      </c>
      <c r="E98" s="86" t="e">
        <f>'報告書（事業主控）'!#REF!</f>
        <v>#REF!</v>
      </c>
      <c r="F98" s="86" t="e">
        <f>'報告書（事業主控）'!#REF!</f>
        <v>#REF!</v>
      </c>
      <c r="G98" s="86" t="str">
        <f>IF(ISERROR(VLOOKUP(E98,労務比率,'報告書（事業主控）'!#REF!,FALSE)),"",VLOOKUP(E98,労務比率,'報告書（事業主控）'!#REF!,FALSE))</f>
        <v/>
      </c>
      <c r="H98" s="86" t="str">
        <f>IF(ISERROR(VLOOKUP(E98,労務比率,'報告書（事業主控）'!#REF!+1,FALSE)),"",VLOOKUP(E98,労務比率,'報告書（事業主控）'!#REF!+1,FALSE))</f>
        <v/>
      </c>
      <c r="I98" s="86" t="e">
        <f>'報告書（事業主控）'!#REF!</f>
        <v>#REF!</v>
      </c>
      <c r="J98" s="86" t="e">
        <f>'報告書（事業主控）'!#REF!</f>
        <v>#REF!</v>
      </c>
      <c r="K98" s="86" t="e">
        <f>'報告書（事業主控）'!#REF!</f>
        <v>#REF!</v>
      </c>
      <c r="L98" s="86">
        <f t="shared" si="17"/>
        <v>0</v>
      </c>
      <c r="M98" s="86">
        <f t="shared" si="22"/>
        <v>0</v>
      </c>
      <c r="N98" s="86" t="e">
        <f t="shared" si="21"/>
        <v>#REF!</v>
      </c>
      <c r="O98" s="86" t="e">
        <f t="shared" si="25"/>
        <v>#REF!</v>
      </c>
      <c r="R98" s="86" t="e">
        <f>IF(AND(J98=0,C98&gt;=設定シート!E$85,C98&lt;=設定シート!G$85),1,0)</f>
        <v>#REF!</v>
      </c>
    </row>
    <row r="99" spans="1:18" ht="15" customHeight="1">
      <c r="B99" s="86">
        <v>9</v>
      </c>
      <c r="C99" s="86" t="e">
        <f>'報告書（事業主控）'!#REF!</f>
        <v>#REF!</v>
      </c>
      <c r="E99" s="86" t="e">
        <f>'報告書（事業主控）'!#REF!</f>
        <v>#REF!</v>
      </c>
      <c r="F99" s="86" t="e">
        <f>'報告書（事業主控）'!#REF!</f>
        <v>#REF!</v>
      </c>
      <c r="G99" s="86" t="str">
        <f>IF(ISERROR(VLOOKUP(E99,労務比率,'報告書（事業主控）'!#REF!,FALSE)),"",VLOOKUP(E99,労務比率,'報告書（事業主控）'!#REF!,FALSE))</f>
        <v/>
      </c>
      <c r="H99" s="86" t="str">
        <f>IF(ISERROR(VLOOKUP(E99,労務比率,'報告書（事業主控）'!#REF!+1,FALSE)),"",VLOOKUP(E99,労務比率,'報告書（事業主控）'!#REF!+1,FALSE))</f>
        <v/>
      </c>
      <c r="I99" s="86" t="e">
        <f>'報告書（事業主控）'!#REF!</f>
        <v>#REF!</v>
      </c>
      <c r="J99" s="86" t="e">
        <f>'報告書（事業主控）'!#REF!</f>
        <v>#REF!</v>
      </c>
      <c r="K99" s="86" t="e">
        <f>'報告書（事業主控）'!#REF!</f>
        <v>#REF!</v>
      </c>
      <c r="L99" s="86">
        <f t="shared" si="17"/>
        <v>0</v>
      </c>
      <c r="M99" s="86">
        <f t="shared" si="22"/>
        <v>0</v>
      </c>
      <c r="N99" s="86" t="e">
        <f t="shared" si="21"/>
        <v>#REF!</v>
      </c>
      <c r="O99" s="86" t="e">
        <f t="shared" si="25"/>
        <v>#REF!</v>
      </c>
      <c r="R99" s="86" t="e">
        <f>IF(AND(J99=0,C99&gt;=設定シート!E$85,C99&lt;=設定シート!G$85),1,0)</f>
        <v>#REF!</v>
      </c>
    </row>
    <row r="100" spans="1:18" ht="15" customHeight="1">
      <c r="A100" s="86">
        <v>7</v>
      </c>
      <c r="B100" s="86">
        <v>1</v>
      </c>
      <c r="C100" s="86" t="e">
        <f>'報告書（事業主控）'!#REF!</f>
        <v>#REF!</v>
      </c>
      <c r="E100" s="86" t="e">
        <f>'報告書（事業主控）'!#REF!</f>
        <v>#REF!</v>
      </c>
      <c r="F100" s="86" t="e">
        <f>'報告書（事業主控）'!#REF!</f>
        <v>#REF!</v>
      </c>
      <c r="G100" s="86" t="str">
        <f>IF(ISERROR(VLOOKUP(E100,労務比率,'報告書（事業主控）'!#REF!,FALSE)),"",VLOOKUP(E100,労務比率,'報告書（事業主控）'!#REF!,FALSE))</f>
        <v/>
      </c>
      <c r="H100" s="86" t="str">
        <f>IF(ISERROR(VLOOKUP(E100,労務比率,'報告書（事業主控）'!#REF!+1,FALSE)),"",VLOOKUP(E100,労務比率,'報告書（事業主控）'!#REF!+1,FALSE))</f>
        <v/>
      </c>
      <c r="I100" s="86" t="e">
        <f>'報告書（事業主控）'!#REF!</f>
        <v>#REF!</v>
      </c>
      <c r="J100" s="86" t="e">
        <f>'報告書（事業主控）'!#REF!</f>
        <v>#REF!</v>
      </c>
      <c r="K100" s="86" t="e">
        <f>'報告書（事業主控）'!#REF!</f>
        <v>#REF!</v>
      </c>
      <c r="L100" s="86">
        <f t="shared" si="17"/>
        <v>0</v>
      </c>
      <c r="M100" s="86">
        <f t="shared" si="22"/>
        <v>0</v>
      </c>
      <c r="N100" s="86" t="e">
        <f t="shared" si="21"/>
        <v>#REF!</v>
      </c>
      <c r="O100" s="86" t="e">
        <f t="shared" si="25"/>
        <v>#REF!</v>
      </c>
      <c r="P100" s="86">
        <f>INT(SUMIF(O100:O108,0,I100:I108)*105/108)</f>
        <v>0</v>
      </c>
      <c r="Q100" s="86">
        <f>INT(P100*IF(COUNTIF(R100:R108,1)=0,0,SUMIF(R100:R108,1,G100:G108)/COUNTIF(R100:R108,1))/100)</f>
        <v>0</v>
      </c>
      <c r="R100" s="86" t="e">
        <f>IF(AND(J100=0,C100&gt;=設定シート!E$85,C100&lt;=設定シート!G$85),1,0)</f>
        <v>#REF!</v>
      </c>
    </row>
    <row r="101" spans="1:18" ht="15" customHeight="1">
      <c r="B101" s="86">
        <v>2</v>
      </c>
      <c r="C101" s="86" t="e">
        <f>'報告書（事業主控）'!#REF!</f>
        <v>#REF!</v>
      </c>
      <c r="E101" s="86" t="e">
        <f>'報告書（事業主控）'!#REF!</f>
        <v>#REF!</v>
      </c>
      <c r="F101" s="86" t="e">
        <f>'報告書（事業主控）'!#REF!</f>
        <v>#REF!</v>
      </c>
      <c r="G101" s="86" t="str">
        <f>IF(ISERROR(VLOOKUP(E101,労務比率,'報告書（事業主控）'!#REF!,FALSE)),"",VLOOKUP(E101,労務比率,'報告書（事業主控）'!#REF!,FALSE))</f>
        <v/>
      </c>
      <c r="H101" s="86" t="str">
        <f>IF(ISERROR(VLOOKUP(E101,労務比率,'報告書（事業主控）'!#REF!+1,FALSE)),"",VLOOKUP(E101,労務比率,'報告書（事業主控）'!#REF!+1,FALSE))</f>
        <v/>
      </c>
      <c r="I101" s="86" t="e">
        <f>'報告書（事業主控）'!#REF!</f>
        <v>#REF!</v>
      </c>
      <c r="J101" s="86" t="e">
        <f>'報告書（事業主控）'!#REF!</f>
        <v>#REF!</v>
      </c>
      <c r="K101" s="86" t="e">
        <f>'報告書（事業主控）'!#REF!</f>
        <v>#REF!</v>
      </c>
      <c r="L101" s="86">
        <f t="shared" si="17"/>
        <v>0</v>
      </c>
      <c r="M101" s="86">
        <f t="shared" si="22"/>
        <v>0</v>
      </c>
      <c r="N101" s="86" t="e">
        <f t="shared" si="21"/>
        <v>#REF!</v>
      </c>
      <c r="O101" s="86" t="e">
        <f t="shared" si="25"/>
        <v>#REF!</v>
      </c>
      <c r="R101" s="86" t="e">
        <f>IF(AND(J101=0,C101&gt;=設定シート!E$85,C101&lt;=設定シート!G$85),1,0)</f>
        <v>#REF!</v>
      </c>
    </row>
    <row r="102" spans="1:18" ht="15" customHeight="1">
      <c r="B102" s="86">
        <v>3</v>
      </c>
      <c r="C102" s="86" t="e">
        <f>'報告書（事業主控）'!#REF!</f>
        <v>#REF!</v>
      </c>
      <c r="E102" s="86" t="e">
        <f>'報告書（事業主控）'!#REF!</f>
        <v>#REF!</v>
      </c>
      <c r="F102" s="86" t="e">
        <f>'報告書（事業主控）'!#REF!</f>
        <v>#REF!</v>
      </c>
      <c r="G102" s="86" t="str">
        <f>IF(ISERROR(VLOOKUP(E102,労務比率,'報告書（事業主控）'!#REF!,FALSE)),"",VLOOKUP(E102,労務比率,'報告書（事業主控）'!#REF!,FALSE))</f>
        <v/>
      </c>
      <c r="H102" s="86" t="str">
        <f>IF(ISERROR(VLOOKUP(E102,労務比率,'報告書（事業主控）'!#REF!+1,FALSE)),"",VLOOKUP(E102,労務比率,'報告書（事業主控）'!#REF!+1,FALSE))</f>
        <v/>
      </c>
      <c r="I102" s="86" t="e">
        <f>'報告書（事業主控）'!#REF!</f>
        <v>#REF!</v>
      </c>
      <c r="J102" s="86" t="e">
        <f>'報告書（事業主控）'!#REF!</f>
        <v>#REF!</v>
      </c>
      <c r="K102" s="86" t="e">
        <f>'報告書（事業主控）'!#REF!</f>
        <v>#REF!</v>
      </c>
      <c r="L102" s="86">
        <f t="shared" si="17"/>
        <v>0</v>
      </c>
      <c r="M102" s="86">
        <f t="shared" si="22"/>
        <v>0</v>
      </c>
      <c r="N102" s="86" t="e">
        <f t="shared" si="21"/>
        <v>#REF!</v>
      </c>
      <c r="O102" s="86" t="e">
        <f t="shared" si="25"/>
        <v>#REF!</v>
      </c>
      <c r="R102" s="86" t="e">
        <f>IF(AND(J102=0,C102&gt;=設定シート!E$85,C102&lt;=設定シート!G$85),1,0)</f>
        <v>#REF!</v>
      </c>
    </row>
    <row r="103" spans="1:18" ht="15" customHeight="1">
      <c r="B103" s="86">
        <v>4</v>
      </c>
      <c r="C103" s="86" t="e">
        <f>'報告書（事業主控）'!#REF!</f>
        <v>#REF!</v>
      </c>
      <c r="E103" s="86" t="e">
        <f>'報告書（事業主控）'!#REF!</f>
        <v>#REF!</v>
      </c>
      <c r="F103" s="86" t="e">
        <f>'報告書（事業主控）'!#REF!</f>
        <v>#REF!</v>
      </c>
      <c r="G103" s="86" t="str">
        <f>IF(ISERROR(VLOOKUP(E103,労務比率,'報告書（事業主控）'!#REF!,FALSE)),"",VLOOKUP(E103,労務比率,'報告書（事業主控）'!#REF!,FALSE))</f>
        <v/>
      </c>
      <c r="H103" s="86" t="str">
        <f>IF(ISERROR(VLOOKUP(E103,労務比率,'報告書（事業主控）'!#REF!+1,FALSE)),"",VLOOKUP(E103,労務比率,'報告書（事業主控）'!#REF!+1,FALSE))</f>
        <v/>
      </c>
      <c r="I103" s="86" t="e">
        <f>'報告書（事業主控）'!#REF!</f>
        <v>#REF!</v>
      </c>
      <c r="J103" s="86" t="e">
        <f>'報告書（事業主控）'!#REF!</f>
        <v>#REF!</v>
      </c>
      <c r="K103" s="86" t="e">
        <f>'報告書（事業主控）'!#REF!</f>
        <v>#REF!</v>
      </c>
      <c r="L103" s="86">
        <f t="shared" si="17"/>
        <v>0</v>
      </c>
      <c r="M103" s="86">
        <f t="shared" si="22"/>
        <v>0</v>
      </c>
      <c r="N103" s="86" t="e">
        <f t="shared" si="21"/>
        <v>#REF!</v>
      </c>
      <c r="O103" s="86" t="e">
        <f t="shared" si="25"/>
        <v>#REF!</v>
      </c>
      <c r="R103" s="86" t="e">
        <f>IF(AND(J103=0,C103&gt;=設定シート!E$85,C103&lt;=設定シート!G$85),1,0)</f>
        <v>#REF!</v>
      </c>
    </row>
    <row r="104" spans="1:18" ht="15" customHeight="1">
      <c r="B104" s="86">
        <v>5</v>
      </c>
      <c r="C104" s="86" t="e">
        <f>'報告書（事業主控）'!#REF!</f>
        <v>#REF!</v>
      </c>
      <c r="E104" s="86" t="e">
        <f>'報告書（事業主控）'!#REF!</f>
        <v>#REF!</v>
      </c>
      <c r="F104" s="86" t="e">
        <f>'報告書（事業主控）'!#REF!</f>
        <v>#REF!</v>
      </c>
      <c r="G104" s="86" t="str">
        <f>IF(ISERROR(VLOOKUP(E104,労務比率,'報告書（事業主控）'!#REF!,FALSE)),"",VLOOKUP(E104,労務比率,'報告書（事業主控）'!#REF!,FALSE))</f>
        <v/>
      </c>
      <c r="H104" s="86" t="str">
        <f>IF(ISERROR(VLOOKUP(E104,労務比率,'報告書（事業主控）'!#REF!+1,FALSE)),"",VLOOKUP(E104,労務比率,'報告書（事業主控）'!#REF!+1,FALSE))</f>
        <v/>
      </c>
      <c r="I104" s="86" t="e">
        <f>'報告書（事業主控）'!#REF!</f>
        <v>#REF!</v>
      </c>
      <c r="J104" s="86" t="e">
        <f>'報告書（事業主控）'!#REF!</f>
        <v>#REF!</v>
      </c>
      <c r="K104" s="86" t="e">
        <f>'報告書（事業主控）'!#REF!</f>
        <v>#REF!</v>
      </c>
      <c r="L104" s="86">
        <f t="shared" si="17"/>
        <v>0</v>
      </c>
      <c r="M104" s="86">
        <f t="shared" si="22"/>
        <v>0</v>
      </c>
      <c r="N104" s="86" t="e">
        <f t="shared" si="21"/>
        <v>#REF!</v>
      </c>
      <c r="O104" s="86" t="e">
        <f t="shared" si="25"/>
        <v>#REF!</v>
      </c>
      <c r="R104" s="86" t="e">
        <f>IF(AND(J104=0,C104&gt;=設定シート!E$85,C104&lt;=設定シート!G$85),1,0)</f>
        <v>#REF!</v>
      </c>
    </row>
    <row r="105" spans="1:18" ht="15" customHeight="1">
      <c r="B105" s="86">
        <v>6</v>
      </c>
      <c r="C105" s="86" t="e">
        <f>'報告書（事業主控）'!#REF!</f>
        <v>#REF!</v>
      </c>
      <c r="E105" s="86" t="e">
        <f>'報告書（事業主控）'!#REF!</f>
        <v>#REF!</v>
      </c>
      <c r="F105" s="86" t="e">
        <f>'報告書（事業主控）'!#REF!</f>
        <v>#REF!</v>
      </c>
      <c r="G105" s="86" t="str">
        <f>IF(ISERROR(VLOOKUP(E105,労務比率,'報告書（事業主控）'!#REF!,FALSE)),"",VLOOKUP(E105,労務比率,'報告書（事業主控）'!#REF!,FALSE))</f>
        <v/>
      </c>
      <c r="H105" s="86" t="str">
        <f>IF(ISERROR(VLOOKUP(E105,労務比率,'報告書（事業主控）'!#REF!+1,FALSE)),"",VLOOKUP(E105,労務比率,'報告書（事業主控）'!#REF!+1,FALSE))</f>
        <v/>
      </c>
      <c r="I105" s="86" t="e">
        <f>'報告書（事業主控）'!#REF!</f>
        <v>#REF!</v>
      </c>
      <c r="J105" s="86" t="e">
        <f>'報告書（事業主控）'!#REF!</f>
        <v>#REF!</v>
      </c>
      <c r="K105" s="86" t="e">
        <f>'報告書（事業主控）'!#REF!</f>
        <v>#REF!</v>
      </c>
      <c r="L105" s="86">
        <f t="shared" si="17"/>
        <v>0</v>
      </c>
      <c r="M105" s="86">
        <f t="shared" si="22"/>
        <v>0</v>
      </c>
      <c r="N105" s="86" t="e">
        <f t="shared" si="21"/>
        <v>#REF!</v>
      </c>
      <c r="O105" s="86" t="e">
        <f t="shared" si="25"/>
        <v>#REF!</v>
      </c>
      <c r="R105" s="86" t="e">
        <f>IF(AND(J105=0,C105&gt;=設定シート!E$85,C105&lt;=設定シート!G$85),1,0)</f>
        <v>#REF!</v>
      </c>
    </row>
    <row r="106" spans="1:18" ht="15" customHeight="1">
      <c r="B106" s="86">
        <v>7</v>
      </c>
      <c r="C106" s="86" t="e">
        <f>'報告書（事業主控）'!#REF!</f>
        <v>#REF!</v>
      </c>
      <c r="E106" s="86" t="e">
        <f>'報告書（事業主控）'!#REF!</f>
        <v>#REF!</v>
      </c>
      <c r="F106" s="86" t="e">
        <f>'報告書（事業主控）'!#REF!</f>
        <v>#REF!</v>
      </c>
      <c r="G106" s="86" t="str">
        <f>IF(ISERROR(VLOOKUP(E106,労務比率,'報告書（事業主控）'!#REF!,FALSE)),"",VLOOKUP(E106,労務比率,'報告書（事業主控）'!#REF!,FALSE))</f>
        <v/>
      </c>
      <c r="H106" s="86" t="str">
        <f>IF(ISERROR(VLOOKUP(E106,労務比率,'報告書（事業主控）'!#REF!+1,FALSE)),"",VLOOKUP(E106,労務比率,'報告書（事業主控）'!#REF!+1,FALSE))</f>
        <v/>
      </c>
      <c r="I106" s="86" t="e">
        <f>'報告書（事業主控）'!#REF!</f>
        <v>#REF!</v>
      </c>
      <c r="J106" s="86" t="e">
        <f>'報告書（事業主控）'!#REF!</f>
        <v>#REF!</v>
      </c>
      <c r="K106" s="86" t="e">
        <f>'報告書（事業主控）'!#REF!</f>
        <v>#REF!</v>
      </c>
      <c r="L106" s="86">
        <f t="shared" si="17"/>
        <v>0</v>
      </c>
      <c r="M106" s="86">
        <f t="shared" si="22"/>
        <v>0</v>
      </c>
      <c r="N106" s="86" t="e">
        <f t="shared" si="21"/>
        <v>#REF!</v>
      </c>
      <c r="O106" s="86" t="e">
        <f t="shared" si="25"/>
        <v>#REF!</v>
      </c>
      <c r="R106" s="86" t="e">
        <f>IF(AND(J106=0,C106&gt;=設定シート!E$85,C106&lt;=設定シート!G$85),1,0)</f>
        <v>#REF!</v>
      </c>
    </row>
    <row r="107" spans="1:18" ht="15" customHeight="1">
      <c r="B107" s="86">
        <v>8</v>
      </c>
      <c r="C107" s="86" t="e">
        <f>'報告書（事業主控）'!#REF!</f>
        <v>#REF!</v>
      </c>
      <c r="E107" s="86" t="e">
        <f>'報告書（事業主控）'!#REF!</f>
        <v>#REF!</v>
      </c>
      <c r="F107" s="86" t="e">
        <f>'報告書（事業主控）'!#REF!</f>
        <v>#REF!</v>
      </c>
      <c r="G107" s="86" t="str">
        <f>IF(ISERROR(VLOOKUP(E107,労務比率,'報告書（事業主控）'!#REF!,FALSE)),"",VLOOKUP(E107,労務比率,'報告書（事業主控）'!#REF!,FALSE))</f>
        <v/>
      </c>
      <c r="H107" s="86" t="str">
        <f>IF(ISERROR(VLOOKUP(E107,労務比率,'報告書（事業主控）'!#REF!+1,FALSE)),"",VLOOKUP(E107,労務比率,'報告書（事業主控）'!#REF!+1,FALSE))</f>
        <v/>
      </c>
      <c r="I107" s="86" t="e">
        <f>'報告書（事業主控）'!#REF!</f>
        <v>#REF!</v>
      </c>
      <c r="J107" s="86" t="e">
        <f>'報告書（事業主控）'!#REF!</f>
        <v>#REF!</v>
      </c>
      <c r="K107" s="86" t="e">
        <f>'報告書（事業主控）'!#REF!</f>
        <v>#REF!</v>
      </c>
      <c r="L107" s="86">
        <f t="shared" si="17"/>
        <v>0</v>
      </c>
      <c r="M107" s="86">
        <f t="shared" si="22"/>
        <v>0</v>
      </c>
      <c r="N107" s="86" t="e">
        <f t="shared" si="21"/>
        <v>#REF!</v>
      </c>
      <c r="O107" s="86" t="e">
        <f t="shared" si="25"/>
        <v>#REF!</v>
      </c>
      <c r="R107" s="86" t="e">
        <f>IF(AND(J107=0,C107&gt;=設定シート!E$85,C107&lt;=設定シート!G$85),1,0)</f>
        <v>#REF!</v>
      </c>
    </row>
    <row r="108" spans="1:18" ht="15" customHeight="1">
      <c r="B108" s="86">
        <v>9</v>
      </c>
      <c r="C108" s="86" t="e">
        <f>'報告書（事業主控）'!#REF!</f>
        <v>#REF!</v>
      </c>
      <c r="E108" s="86" t="e">
        <f>'報告書（事業主控）'!#REF!</f>
        <v>#REF!</v>
      </c>
      <c r="F108" s="86" t="e">
        <f>'報告書（事業主控）'!#REF!</f>
        <v>#REF!</v>
      </c>
      <c r="G108" s="86" t="str">
        <f>IF(ISERROR(VLOOKUP(E108,労務比率,'報告書（事業主控）'!#REF!,FALSE)),"",VLOOKUP(E108,労務比率,'報告書（事業主控）'!#REF!,FALSE))</f>
        <v/>
      </c>
      <c r="H108" s="86" t="str">
        <f>IF(ISERROR(VLOOKUP(E108,労務比率,'報告書（事業主控）'!#REF!+1,FALSE)),"",VLOOKUP(E108,労務比率,'報告書（事業主控）'!#REF!+1,FALSE))</f>
        <v/>
      </c>
      <c r="I108" s="86" t="e">
        <f>'報告書（事業主控）'!#REF!</f>
        <v>#REF!</v>
      </c>
      <c r="J108" s="86" t="e">
        <f>'報告書（事業主控）'!#REF!</f>
        <v>#REF!</v>
      </c>
      <c r="K108" s="86" t="e">
        <f>'報告書（事業主控）'!#REF!</f>
        <v>#REF!</v>
      </c>
      <c r="L108" s="86">
        <f t="shared" si="17"/>
        <v>0</v>
      </c>
      <c r="M108" s="86">
        <f t="shared" si="22"/>
        <v>0</v>
      </c>
      <c r="N108" s="86" t="e">
        <f t="shared" si="21"/>
        <v>#REF!</v>
      </c>
      <c r="O108" s="86" t="e">
        <f t="shared" si="25"/>
        <v>#REF!</v>
      </c>
      <c r="R108" s="86" t="e">
        <f>IF(AND(J108=0,C108&gt;=設定シート!E$85,C108&lt;=設定シート!G$85),1,0)</f>
        <v>#REF!</v>
      </c>
    </row>
    <row r="109" spans="1:18" ht="15" customHeight="1">
      <c r="A109" s="86">
        <v>8</v>
      </c>
      <c r="B109" s="86">
        <v>1</v>
      </c>
      <c r="C109" s="86" t="e">
        <f>'報告書（事業主控）'!#REF!</f>
        <v>#REF!</v>
      </c>
      <c r="E109" s="86" t="e">
        <f>'報告書（事業主控）'!#REF!</f>
        <v>#REF!</v>
      </c>
      <c r="F109" s="86" t="e">
        <f>'報告書（事業主控）'!#REF!</f>
        <v>#REF!</v>
      </c>
      <c r="G109" s="86" t="str">
        <f>IF(ISERROR(VLOOKUP(E109,労務比率,'報告書（事業主控）'!#REF!,FALSE)),"",VLOOKUP(E109,労務比率,'報告書（事業主控）'!#REF!,FALSE))</f>
        <v/>
      </c>
      <c r="H109" s="86" t="str">
        <f>IF(ISERROR(VLOOKUP(E109,労務比率,'報告書（事業主控）'!#REF!+1,FALSE)),"",VLOOKUP(E109,労務比率,'報告書（事業主控）'!#REF!+1,FALSE))</f>
        <v/>
      </c>
      <c r="I109" s="86" t="e">
        <f>'報告書（事業主控）'!#REF!</f>
        <v>#REF!</v>
      </c>
      <c r="J109" s="86" t="e">
        <f>'報告書（事業主控）'!#REF!</f>
        <v>#REF!</v>
      </c>
      <c r="K109" s="86" t="e">
        <f>'報告書（事業主控）'!#REF!</f>
        <v>#REF!</v>
      </c>
      <c r="L109" s="86">
        <f t="shared" si="17"/>
        <v>0</v>
      </c>
      <c r="M109" s="86">
        <f t="shared" si="22"/>
        <v>0</v>
      </c>
      <c r="N109" s="86" t="e">
        <f t="shared" si="21"/>
        <v>#REF!</v>
      </c>
      <c r="O109" s="86" t="e">
        <f t="shared" si="25"/>
        <v>#REF!</v>
      </c>
      <c r="P109" s="86">
        <f>INT(SUMIF(O109:O117,0,I109:I117)*105/108)</f>
        <v>0</v>
      </c>
      <c r="Q109" s="86">
        <f>INT(P109*IF(COUNTIF(R109:R117,1)=0,0,SUMIF(R109:R117,1,G109:G117)/COUNTIF(R109:R117,1))/100)</f>
        <v>0</v>
      </c>
      <c r="R109" s="86" t="e">
        <f>IF(AND(J109=0,C109&gt;=設定シート!E$85,C109&lt;=設定シート!G$85),1,0)</f>
        <v>#REF!</v>
      </c>
    </row>
    <row r="110" spans="1:18" ht="15" customHeight="1">
      <c r="B110" s="86">
        <v>2</v>
      </c>
      <c r="C110" s="86" t="e">
        <f>'報告書（事業主控）'!#REF!</f>
        <v>#REF!</v>
      </c>
      <c r="E110" s="86" t="e">
        <f>'報告書（事業主控）'!#REF!</f>
        <v>#REF!</v>
      </c>
      <c r="F110" s="86" t="e">
        <f>'報告書（事業主控）'!#REF!</f>
        <v>#REF!</v>
      </c>
      <c r="G110" s="86" t="str">
        <f>IF(ISERROR(VLOOKUP(E110,労務比率,'報告書（事業主控）'!#REF!,FALSE)),"",VLOOKUP(E110,労務比率,'報告書（事業主控）'!#REF!,FALSE))</f>
        <v/>
      </c>
      <c r="H110" s="86" t="str">
        <f>IF(ISERROR(VLOOKUP(E110,労務比率,'報告書（事業主控）'!#REF!+1,FALSE)),"",VLOOKUP(E110,労務比率,'報告書（事業主控）'!#REF!+1,FALSE))</f>
        <v/>
      </c>
      <c r="I110" s="86" t="e">
        <f>'報告書（事業主控）'!#REF!</f>
        <v>#REF!</v>
      </c>
      <c r="J110" s="86" t="e">
        <f>'報告書（事業主控）'!#REF!</f>
        <v>#REF!</v>
      </c>
      <c r="K110" s="86" t="e">
        <f>'報告書（事業主控）'!#REF!</f>
        <v>#REF!</v>
      </c>
      <c r="L110" s="86">
        <f t="shared" si="17"/>
        <v>0</v>
      </c>
      <c r="M110" s="86">
        <f t="shared" si="22"/>
        <v>0</v>
      </c>
      <c r="N110" s="86" t="e">
        <f t="shared" si="21"/>
        <v>#REF!</v>
      </c>
      <c r="O110" s="86" t="e">
        <f t="shared" si="25"/>
        <v>#REF!</v>
      </c>
      <c r="R110" s="86" t="e">
        <f>IF(AND(J110=0,C110&gt;=設定シート!E$85,C110&lt;=設定シート!G$85),1,0)</f>
        <v>#REF!</v>
      </c>
    </row>
    <row r="111" spans="1:18" ht="15" customHeight="1">
      <c r="B111" s="86">
        <v>3</v>
      </c>
      <c r="C111" s="86" t="e">
        <f>'報告書（事業主控）'!#REF!</f>
        <v>#REF!</v>
      </c>
      <c r="E111" s="86" t="e">
        <f>'報告書（事業主控）'!#REF!</f>
        <v>#REF!</v>
      </c>
      <c r="F111" s="86" t="e">
        <f>'報告書（事業主控）'!#REF!</f>
        <v>#REF!</v>
      </c>
      <c r="G111" s="86" t="str">
        <f>IF(ISERROR(VLOOKUP(E111,労務比率,'報告書（事業主控）'!#REF!,FALSE)),"",VLOOKUP(E111,労務比率,'報告書（事業主控）'!#REF!,FALSE))</f>
        <v/>
      </c>
      <c r="H111" s="86" t="str">
        <f>IF(ISERROR(VLOOKUP(E111,労務比率,'報告書（事業主控）'!#REF!+1,FALSE)),"",VLOOKUP(E111,労務比率,'報告書（事業主控）'!#REF!+1,FALSE))</f>
        <v/>
      </c>
      <c r="I111" s="86" t="e">
        <f>'報告書（事業主控）'!#REF!</f>
        <v>#REF!</v>
      </c>
      <c r="J111" s="86" t="e">
        <f>'報告書（事業主控）'!#REF!</f>
        <v>#REF!</v>
      </c>
      <c r="K111" s="86" t="e">
        <f>'報告書（事業主控）'!#REF!</f>
        <v>#REF!</v>
      </c>
      <c r="L111" s="86">
        <f t="shared" si="17"/>
        <v>0</v>
      </c>
      <c r="M111" s="86">
        <f t="shared" si="22"/>
        <v>0</v>
      </c>
      <c r="N111" s="86" t="e">
        <f t="shared" si="21"/>
        <v>#REF!</v>
      </c>
      <c r="O111" s="86" t="e">
        <f t="shared" si="25"/>
        <v>#REF!</v>
      </c>
      <c r="R111" s="86" t="e">
        <f>IF(AND(J111=0,C111&gt;=設定シート!E$85,C111&lt;=設定シート!G$85),1,0)</f>
        <v>#REF!</v>
      </c>
    </row>
    <row r="112" spans="1:18" ht="15" customHeight="1">
      <c r="B112" s="86">
        <v>4</v>
      </c>
      <c r="C112" s="86" t="e">
        <f>'報告書（事業主控）'!#REF!</f>
        <v>#REF!</v>
      </c>
      <c r="E112" s="86" t="e">
        <f>'報告書（事業主控）'!#REF!</f>
        <v>#REF!</v>
      </c>
      <c r="F112" s="86" t="e">
        <f>'報告書（事業主控）'!#REF!</f>
        <v>#REF!</v>
      </c>
      <c r="G112" s="86" t="str">
        <f>IF(ISERROR(VLOOKUP(E112,労務比率,'報告書（事業主控）'!#REF!,FALSE)),"",VLOOKUP(E112,労務比率,'報告書（事業主控）'!#REF!,FALSE))</f>
        <v/>
      </c>
      <c r="H112" s="86" t="str">
        <f>IF(ISERROR(VLOOKUP(E112,労務比率,'報告書（事業主控）'!#REF!+1,FALSE)),"",VLOOKUP(E112,労務比率,'報告書（事業主控）'!#REF!+1,FALSE))</f>
        <v/>
      </c>
      <c r="I112" s="86" t="e">
        <f>'報告書（事業主控）'!#REF!</f>
        <v>#REF!</v>
      </c>
      <c r="J112" s="86" t="e">
        <f>'報告書（事業主控）'!#REF!</f>
        <v>#REF!</v>
      </c>
      <c r="K112" s="86" t="e">
        <f>'報告書（事業主控）'!#REF!</f>
        <v>#REF!</v>
      </c>
      <c r="L112" s="86">
        <f t="shared" si="17"/>
        <v>0</v>
      </c>
      <c r="M112" s="86">
        <f t="shared" si="22"/>
        <v>0</v>
      </c>
      <c r="N112" s="86" t="e">
        <f t="shared" si="21"/>
        <v>#REF!</v>
      </c>
      <c r="O112" s="86" t="e">
        <f t="shared" si="25"/>
        <v>#REF!</v>
      </c>
      <c r="R112" s="86" t="e">
        <f>IF(AND(J112=0,C112&gt;=設定シート!E$85,C112&lt;=設定シート!G$85),1,0)</f>
        <v>#REF!</v>
      </c>
    </row>
    <row r="113" spans="1:18" ht="15" customHeight="1">
      <c r="B113" s="86">
        <v>5</v>
      </c>
      <c r="C113" s="86" t="e">
        <f>'報告書（事業主控）'!#REF!</f>
        <v>#REF!</v>
      </c>
      <c r="E113" s="86" t="e">
        <f>'報告書（事業主控）'!#REF!</f>
        <v>#REF!</v>
      </c>
      <c r="F113" s="86" t="e">
        <f>'報告書（事業主控）'!#REF!</f>
        <v>#REF!</v>
      </c>
      <c r="G113" s="86" t="str">
        <f>IF(ISERROR(VLOOKUP(E113,労務比率,'報告書（事業主控）'!#REF!,FALSE)),"",VLOOKUP(E113,労務比率,'報告書（事業主控）'!#REF!,FALSE))</f>
        <v/>
      </c>
      <c r="H113" s="86" t="str">
        <f>IF(ISERROR(VLOOKUP(E113,労務比率,'報告書（事業主控）'!#REF!+1,FALSE)),"",VLOOKUP(E113,労務比率,'報告書（事業主控）'!#REF!+1,FALSE))</f>
        <v/>
      </c>
      <c r="I113" s="86" t="e">
        <f>'報告書（事業主控）'!#REF!</f>
        <v>#REF!</v>
      </c>
      <c r="J113" s="86" t="e">
        <f>'報告書（事業主控）'!#REF!</f>
        <v>#REF!</v>
      </c>
      <c r="K113" s="86" t="e">
        <f>'報告書（事業主控）'!#REF!</f>
        <v>#REF!</v>
      </c>
      <c r="L113" s="86">
        <f t="shared" si="17"/>
        <v>0</v>
      </c>
      <c r="M113" s="86">
        <f t="shared" si="22"/>
        <v>0</v>
      </c>
      <c r="N113" s="86" t="e">
        <f t="shared" si="21"/>
        <v>#REF!</v>
      </c>
      <c r="O113" s="86" t="e">
        <f t="shared" si="25"/>
        <v>#REF!</v>
      </c>
      <c r="R113" s="86" t="e">
        <f>IF(AND(J113=0,C113&gt;=設定シート!E$85,C113&lt;=設定シート!G$85),1,0)</f>
        <v>#REF!</v>
      </c>
    </row>
    <row r="114" spans="1:18" ht="15" customHeight="1">
      <c r="B114" s="86">
        <v>6</v>
      </c>
      <c r="C114" s="86" t="e">
        <f>'報告書（事業主控）'!#REF!</f>
        <v>#REF!</v>
      </c>
      <c r="E114" s="86" t="e">
        <f>'報告書（事業主控）'!#REF!</f>
        <v>#REF!</v>
      </c>
      <c r="F114" s="86" t="e">
        <f>'報告書（事業主控）'!#REF!</f>
        <v>#REF!</v>
      </c>
      <c r="G114" s="86" t="str">
        <f>IF(ISERROR(VLOOKUP(E114,労務比率,'報告書（事業主控）'!#REF!,FALSE)),"",VLOOKUP(E114,労務比率,'報告書（事業主控）'!#REF!,FALSE))</f>
        <v/>
      </c>
      <c r="H114" s="86" t="str">
        <f>IF(ISERROR(VLOOKUP(E114,労務比率,'報告書（事業主控）'!#REF!+1,FALSE)),"",VLOOKUP(E114,労務比率,'報告書（事業主控）'!#REF!+1,FALSE))</f>
        <v/>
      </c>
      <c r="I114" s="86" t="e">
        <f>'報告書（事業主控）'!#REF!</f>
        <v>#REF!</v>
      </c>
      <c r="J114" s="86" t="e">
        <f>'報告書（事業主控）'!#REF!</f>
        <v>#REF!</v>
      </c>
      <c r="K114" s="86" t="e">
        <f>'報告書（事業主控）'!#REF!</f>
        <v>#REF!</v>
      </c>
      <c r="L114" s="86">
        <f t="shared" si="17"/>
        <v>0</v>
      </c>
      <c r="M114" s="86">
        <f t="shared" si="22"/>
        <v>0</v>
      </c>
      <c r="N114" s="86" t="e">
        <f t="shared" si="21"/>
        <v>#REF!</v>
      </c>
      <c r="O114" s="86" t="e">
        <f t="shared" si="25"/>
        <v>#REF!</v>
      </c>
      <c r="R114" s="86" t="e">
        <f>IF(AND(J114=0,C114&gt;=設定シート!E$85,C114&lt;=設定シート!G$85),1,0)</f>
        <v>#REF!</v>
      </c>
    </row>
    <row r="115" spans="1:18" ht="15" customHeight="1">
      <c r="B115" s="86">
        <v>7</v>
      </c>
      <c r="C115" s="86" t="e">
        <f>'報告書（事業主控）'!#REF!</f>
        <v>#REF!</v>
      </c>
      <c r="E115" s="86" t="e">
        <f>'報告書（事業主控）'!#REF!</f>
        <v>#REF!</v>
      </c>
      <c r="F115" s="86" t="e">
        <f>'報告書（事業主控）'!#REF!</f>
        <v>#REF!</v>
      </c>
      <c r="G115" s="86" t="str">
        <f>IF(ISERROR(VLOOKUP(E115,労務比率,'報告書（事業主控）'!#REF!,FALSE)),"",VLOOKUP(E115,労務比率,'報告書（事業主控）'!#REF!,FALSE))</f>
        <v/>
      </c>
      <c r="H115" s="86" t="str">
        <f>IF(ISERROR(VLOOKUP(E115,労務比率,'報告書（事業主控）'!#REF!+1,FALSE)),"",VLOOKUP(E115,労務比率,'報告書（事業主控）'!#REF!+1,FALSE))</f>
        <v/>
      </c>
      <c r="I115" s="86" t="e">
        <f>'報告書（事業主控）'!#REF!</f>
        <v>#REF!</v>
      </c>
      <c r="J115" s="86" t="e">
        <f>'報告書（事業主控）'!#REF!</f>
        <v>#REF!</v>
      </c>
      <c r="K115" s="86" t="e">
        <f>'報告書（事業主控）'!#REF!</f>
        <v>#REF!</v>
      </c>
      <c r="L115" s="86">
        <f t="shared" ref="L115:L178" si="26">IF(ISERROR(INT((ROUNDDOWN(I115*G115/100,0)+K115)/1000)),0,INT((ROUNDDOWN(I115*G115/100,0)+K115)/1000))</f>
        <v>0</v>
      </c>
      <c r="M115" s="86">
        <f t="shared" si="22"/>
        <v>0</v>
      </c>
      <c r="N115" s="86" t="e">
        <f t="shared" ref="N115:N178" si="27">IF(R115=1,0,I115)</f>
        <v>#REF!</v>
      </c>
      <c r="O115" s="86" t="e">
        <f t="shared" si="25"/>
        <v>#REF!</v>
      </c>
      <c r="R115" s="86" t="e">
        <f>IF(AND(J115=0,C115&gt;=設定シート!E$85,C115&lt;=設定シート!G$85),1,0)</f>
        <v>#REF!</v>
      </c>
    </row>
    <row r="116" spans="1:18" ht="15" customHeight="1">
      <c r="B116" s="86">
        <v>8</v>
      </c>
      <c r="C116" s="86" t="e">
        <f>'報告書（事業主控）'!#REF!</f>
        <v>#REF!</v>
      </c>
      <c r="E116" s="86" t="e">
        <f>'報告書（事業主控）'!#REF!</f>
        <v>#REF!</v>
      </c>
      <c r="F116" s="86" t="e">
        <f>'報告書（事業主控）'!#REF!</f>
        <v>#REF!</v>
      </c>
      <c r="G116" s="86" t="str">
        <f>IF(ISERROR(VLOOKUP(E116,労務比率,'報告書（事業主控）'!#REF!,FALSE)),"",VLOOKUP(E116,労務比率,'報告書（事業主控）'!#REF!,FALSE))</f>
        <v/>
      </c>
      <c r="H116" s="86" t="str">
        <f>IF(ISERROR(VLOOKUP(E116,労務比率,'報告書（事業主控）'!#REF!+1,FALSE)),"",VLOOKUP(E116,労務比率,'報告書（事業主控）'!#REF!+1,FALSE))</f>
        <v/>
      </c>
      <c r="I116" s="86" t="e">
        <f>'報告書（事業主控）'!#REF!</f>
        <v>#REF!</v>
      </c>
      <c r="J116" s="86" t="e">
        <f>'報告書（事業主控）'!#REF!</f>
        <v>#REF!</v>
      </c>
      <c r="K116" s="86" t="e">
        <f>'報告書（事業主控）'!#REF!</f>
        <v>#REF!</v>
      </c>
      <c r="L116" s="86">
        <f t="shared" si="26"/>
        <v>0</v>
      </c>
      <c r="M116" s="86">
        <f t="shared" si="22"/>
        <v>0</v>
      </c>
      <c r="N116" s="86" t="e">
        <f t="shared" si="27"/>
        <v>#REF!</v>
      </c>
      <c r="O116" s="86" t="e">
        <f t="shared" si="25"/>
        <v>#REF!</v>
      </c>
      <c r="R116" s="86" t="e">
        <f>IF(AND(J116=0,C116&gt;=設定シート!E$85,C116&lt;=設定シート!G$85),1,0)</f>
        <v>#REF!</v>
      </c>
    </row>
    <row r="117" spans="1:18" ht="15" customHeight="1">
      <c r="B117" s="86">
        <v>9</v>
      </c>
      <c r="C117" s="86" t="e">
        <f>'報告書（事業主控）'!#REF!</f>
        <v>#REF!</v>
      </c>
      <c r="E117" s="86" t="e">
        <f>'報告書（事業主控）'!#REF!</f>
        <v>#REF!</v>
      </c>
      <c r="F117" s="86" t="e">
        <f>'報告書（事業主控）'!#REF!</f>
        <v>#REF!</v>
      </c>
      <c r="G117" s="86" t="str">
        <f>IF(ISERROR(VLOOKUP(E117,労務比率,'報告書（事業主控）'!#REF!,FALSE)),"",VLOOKUP(E117,労務比率,'報告書（事業主控）'!#REF!,FALSE))</f>
        <v/>
      </c>
      <c r="H117" s="86" t="str">
        <f>IF(ISERROR(VLOOKUP(E117,労務比率,'報告書（事業主控）'!#REF!+1,FALSE)),"",VLOOKUP(E117,労務比率,'報告書（事業主控）'!#REF!+1,FALSE))</f>
        <v/>
      </c>
      <c r="I117" s="86" t="e">
        <f>'報告書（事業主控）'!#REF!</f>
        <v>#REF!</v>
      </c>
      <c r="J117" s="86" t="e">
        <f>'報告書（事業主控）'!#REF!</f>
        <v>#REF!</v>
      </c>
      <c r="K117" s="86" t="e">
        <f>'報告書（事業主控）'!#REF!</f>
        <v>#REF!</v>
      </c>
      <c r="L117" s="86">
        <f t="shared" si="26"/>
        <v>0</v>
      </c>
      <c r="M117" s="86">
        <f t="shared" si="22"/>
        <v>0</v>
      </c>
      <c r="N117" s="86" t="e">
        <f t="shared" si="27"/>
        <v>#REF!</v>
      </c>
      <c r="O117" s="86" t="e">
        <f t="shared" si="25"/>
        <v>#REF!</v>
      </c>
      <c r="R117" s="86" t="e">
        <f>IF(AND(J117=0,C117&gt;=設定シート!E$85,C117&lt;=設定シート!G$85),1,0)</f>
        <v>#REF!</v>
      </c>
    </row>
    <row r="118" spans="1:18" ht="15" customHeight="1">
      <c r="A118" s="86">
        <v>9</v>
      </c>
      <c r="B118" s="86">
        <v>1</v>
      </c>
      <c r="C118" s="86" t="e">
        <f>'報告書（事業主控）'!#REF!</f>
        <v>#REF!</v>
      </c>
      <c r="E118" s="86" t="e">
        <f>'報告書（事業主控）'!#REF!</f>
        <v>#REF!</v>
      </c>
      <c r="F118" s="86" t="e">
        <f>'報告書（事業主控）'!#REF!</f>
        <v>#REF!</v>
      </c>
      <c r="G118" s="86" t="str">
        <f>IF(ISERROR(VLOOKUP(E118,労務比率,'報告書（事業主控）'!#REF!,FALSE)),"",VLOOKUP(E118,労務比率,'報告書（事業主控）'!#REF!,FALSE))</f>
        <v/>
      </c>
      <c r="H118" s="86" t="str">
        <f>IF(ISERROR(VLOOKUP(E118,労務比率,'報告書（事業主控）'!#REF!+1,FALSE)),"",VLOOKUP(E118,労務比率,'報告書（事業主控）'!#REF!+1,FALSE))</f>
        <v/>
      </c>
      <c r="I118" s="86" t="e">
        <f>'報告書（事業主控）'!#REF!</f>
        <v>#REF!</v>
      </c>
      <c r="J118" s="86" t="e">
        <f>'報告書（事業主控）'!#REF!</f>
        <v>#REF!</v>
      </c>
      <c r="K118" s="86" t="e">
        <f>'報告書（事業主控）'!#REF!</f>
        <v>#REF!</v>
      </c>
      <c r="L118" s="86">
        <f t="shared" si="26"/>
        <v>0</v>
      </c>
      <c r="M118" s="86">
        <f t="shared" si="22"/>
        <v>0</v>
      </c>
      <c r="N118" s="86" t="e">
        <f t="shared" si="27"/>
        <v>#REF!</v>
      </c>
      <c r="O118" s="86" t="e">
        <f t="shared" si="25"/>
        <v>#REF!</v>
      </c>
      <c r="P118" s="86">
        <f>INT(SUMIF(O118:O126,0,I118:I126)*105/108)</f>
        <v>0</v>
      </c>
      <c r="Q118" s="86">
        <f>INT(P118*IF(COUNTIF(R118:R126,1)=0,0,SUMIF(R118:R126,1,G118:G126)/COUNTIF(R118:R126,1))/100)</f>
        <v>0</v>
      </c>
      <c r="R118" s="86" t="e">
        <f>IF(AND(J118=0,C118&gt;=設定シート!E$85,C118&lt;=設定シート!G$85),1,0)</f>
        <v>#REF!</v>
      </c>
    </row>
    <row r="119" spans="1:18" ht="15" customHeight="1">
      <c r="B119" s="86">
        <v>2</v>
      </c>
      <c r="C119" s="86" t="e">
        <f>'報告書（事業主控）'!#REF!</f>
        <v>#REF!</v>
      </c>
      <c r="E119" s="86" t="e">
        <f>'報告書（事業主控）'!#REF!</f>
        <v>#REF!</v>
      </c>
      <c r="F119" s="86" t="e">
        <f>'報告書（事業主控）'!#REF!</f>
        <v>#REF!</v>
      </c>
      <c r="G119" s="86" t="str">
        <f>IF(ISERROR(VLOOKUP(E119,労務比率,'報告書（事業主控）'!#REF!,FALSE)),"",VLOOKUP(E119,労務比率,'報告書（事業主控）'!#REF!,FALSE))</f>
        <v/>
      </c>
      <c r="H119" s="86" t="str">
        <f>IF(ISERROR(VLOOKUP(E119,労務比率,'報告書（事業主控）'!#REF!+1,FALSE)),"",VLOOKUP(E119,労務比率,'報告書（事業主控）'!#REF!+1,FALSE))</f>
        <v/>
      </c>
      <c r="I119" s="86" t="e">
        <f>'報告書（事業主控）'!#REF!</f>
        <v>#REF!</v>
      </c>
      <c r="J119" s="86" t="e">
        <f>'報告書（事業主控）'!#REF!</f>
        <v>#REF!</v>
      </c>
      <c r="K119" s="86" t="e">
        <f>'報告書（事業主控）'!#REF!</f>
        <v>#REF!</v>
      </c>
      <c r="L119" s="86">
        <f t="shared" si="26"/>
        <v>0</v>
      </c>
      <c r="M119" s="86">
        <f t="shared" si="22"/>
        <v>0</v>
      </c>
      <c r="N119" s="86" t="e">
        <f t="shared" si="27"/>
        <v>#REF!</v>
      </c>
      <c r="O119" s="86" t="e">
        <f t="shared" si="25"/>
        <v>#REF!</v>
      </c>
      <c r="R119" s="86" t="e">
        <f>IF(AND(J119=0,C119&gt;=設定シート!E$85,C119&lt;=設定シート!G$85),1,0)</f>
        <v>#REF!</v>
      </c>
    </row>
    <row r="120" spans="1:18" ht="15" customHeight="1">
      <c r="B120" s="86">
        <v>3</v>
      </c>
      <c r="C120" s="86" t="e">
        <f>'報告書（事業主控）'!#REF!</f>
        <v>#REF!</v>
      </c>
      <c r="E120" s="86" t="e">
        <f>'報告書（事業主控）'!#REF!</f>
        <v>#REF!</v>
      </c>
      <c r="F120" s="86" t="e">
        <f>'報告書（事業主控）'!#REF!</f>
        <v>#REF!</v>
      </c>
      <c r="G120" s="86" t="str">
        <f>IF(ISERROR(VLOOKUP(E120,労務比率,'報告書（事業主控）'!#REF!,FALSE)),"",VLOOKUP(E120,労務比率,'報告書（事業主控）'!#REF!,FALSE))</f>
        <v/>
      </c>
      <c r="H120" s="86" t="str">
        <f>IF(ISERROR(VLOOKUP(E120,労務比率,'報告書（事業主控）'!#REF!+1,FALSE)),"",VLOOKUP(E120,労務比率,'報告書（事業主控）'!#REF!+1,FALSE))</f>
        <v/>
      </c>
      <c r="I120" s="86" t="e">
        <f>'報告書（事業主控）'!#REF!</f>
        <v>#REF!</v>
      </c>
      <c r="J120" s="86" t="e">
        <f>'報告書（事業主控）'!#REF!</f>
        <v>#REF!</v>
      </c>
      <c r="K120" s="86" t="e">
        <f>'報告書（事業主控）'!#REF!</f>
        <v>#REF!</v>
      </c>
      <c r="L120" s="86">
        <f t="shared" si="26"/>
        <v>0</v>
      </c>
      <c r="M120" s="86">
        <f t="shared" ref="M120:M183" si="28">IF(ISERROR(L120*H120),0,L120*H120)</f>
        <v>0</v>
      </c>
      <c r="N120" s="86" t="e">
        <f t="shared" si="27"/>
        <v>#REF!</v>
      </c>
      <c r="O120" s="86" t="e">
        <f t="shared" si="25"/>
        <v>#REF!</v>
      </c>
      <c r="R120" s="86" t="e">
        <f>IF(AND(J120=0,C120&gt;=設定シート!E$85,C120&lt;=設定シート!G$85),1,0)</f>
        <v>#REF!</v>
      </c>
    </row>
    <row r="121" spans="1:18" ht="15" customHeight="1">
      <c r="B121" s="86">
        <v>4</v>
      </c>
      <c r="C121" s="86" t="e">
        <f>'報告書（事業主控）'!#REF!</f>
        <v>#REF!</v>
      </c>
      <c r="E121" s="86" t="e">
        <f>'報告書（事業主控）'!#REF!</f>
        <v>#REF!</v>
      </c>
      <c r="F121" s="86" t="e">
        <f>'報告書（事業主控）'!#REF!</f>
        <v>#REF!</v>
      </c>
      <c r="G121" s="86" t="str">
        <f>IF(ISERROR(VLOOKUP(E121,労務比率,'報告書（事業主控）'!#REF!,FALSE)),"",VLOOKUP(E121,労務比率,'報告書（事業主控）'!#REF!,FALSE))</f>
        <v/>
      </c>
      <c r="H121" s="86" t="str">
        <f>IF(ISERROR(VLOOKUP(E121,労務比率,'報告書（事業主控）'!#REF!+1,FALSE)),"",VLOOKUP(E121,労務比率,'報告書（事業主控）'!#REF!+1,FALSE))</f>
        <v/>
      </c>
      <c r="I121" s="86" t="e">
        <f>'報告書（事業主控）'!#REF!</f>
        <v>#REF!</v>
      </c>
      <c r="J121" s="86" t="e">
        <f>'報告書（事業主控）'!#REF!</f>
        <v>#REF!</v>
      </c>
      <c r="K121" s="86" t="e">
        <f>'報告書（事業主控）'!#REF!</f>
        <v>#REF!</v>
      </c>
      <c r="L121" s="86">
        <f t="shared" si="26"/>
        <v>0</v>
      </c>
      <c r="M121" s="86">
        <f t="shared" si="28"/>
        <v>0</v>
      </c>
      <c r="N121" s="86" t="e">
        <f t="shared" si="27"/>
        <v>#REF!</v>
      </c>
      <c r="O121" s="86" t="e">
        <f t="shared" si="25"/>
        <v>#REF!</v>
      </c>
      <c r="R121" s="86" t="e">
        <f>IF(AND(J121=0,C121&gt;=設定シート!E$85,C121&lt;=設定シート!G$85),1,0)</f>
        <v>#REF!</v>
      </c>
    </row>
    <row r="122" spans="1:18" ht="15" customHeight="1">
      <c r="B122" s="86">
        <v>5</v>
      </c>
      <c r="C122" s="86" t="e">
        <f>'報告書（事業主控）'!#REF!</f>
        <v>#REF!</v>
      </c>
      <c r="E122" s="86" t="e">
        <f>'報告書（事業主控）'!#REF!</f>
        <v>#REF!</v>
      </c>
      <c r="F122" s="86" t="e">
        <f>'報告書（事業主控）'!#REF!</f>
        <v>#REF!</v>
      </c>
      <c r="G122" s="86" t="str">
        <f>IF(ISERROR(VLOOKUP(E122,労務比率,'報告書（事業主控）'!#REF!,FALSE)),"",VLOOKUP(E122,労務比率,'報告書（事業主控）'!#REF!,FALSE))</f>
        <v/>
      </c>
      <c r="H122" s="86" t="str">
        <f>IF(ISERROR(VLOOKUP(E122,労務比率,'報告書（事業主控）'!#REF!+1,FALSE)),"",VLOOKUP(E122,労務比率,'報告書（事業主控）'!#REF!+1,FALSE))</f>
        <v/>
      </c>
      <c r="I122" s="86" t="e">
        <f>'報告書（事業主控）'!#REF!</f>
        <v>#REF!</v>
      </c>
      <c r="J122" s="86" t="e">
        <f>'報告書（事業主控）'!#REF!</f>
        <v>#REF!</v>
      </c>
      <c r="K122" s="86" t="e">
        <f>'報告書（事業主控）'!#REF!</f>
        <v>#REF!</v>
      </c>
      <c r="L122" s="86">
        <f t="shared" si="26"/>
        <v>0</v>
      </c>
      <c r="M122" s="86">
        <f t="shared" si="28"/>
        <v>0</v>
      </c>
      <c r="N122" s="86" t="e">
        <f t="shared" si="27"/>
        <v>#REF!</v>
      </c>
      <c r="O122" s="86" t="e">
        <f t="shared" si="25"/>
        <v>#REF!</v>
      </c>
      <c r="R122" s="86" t="e">
        <f>IF(AND(J122=0,C122&gt;=設定シート!E$85,C122&lt;=設定シート!G$85),1,0)</f>
        <v>#REF!</v>
      </c>
    </row>
    <row r="123" spans="1:18" ht="15" customHeight="1">
      <c r="B123" s="86">
        <v>6</v>
      </c>
      <c r="C123" s="86" t="e">
        <f>'報告書（事業主控）'!#REF!</f>
        <v>#REF!</v>
      </c>
      <c r="E123" s="86" t="e">
        <f>'報告書（事業主控）'!#REF!</f>
        <v>#REF!</v>
      </c>
      <c r="F123" s="86" t="e">
        <f>'報告書（事業主控）'!#REF!</f>
        <v>#REF!</v>
      </c>
      <c r="G123" s="86" t="str">
        <f>IF(ISERROR(VLOOKUP(E123,労務比率,'報告書（事業主控）'!#REF!,FALSE)),"",VLOOKUP(E123,労務比率,'報告書（事業主控）'!#REF!,FALSE))</f>
        <v/>
      </c>
      <c r="H123" s="86" t="str">
        <f>IF(ISERROR(VLOOKUP(E123,労務比率,'報告書（事業主控）'!#REF!+1,FALSE)),"",VLOOKUP(E123,労務比率,'報告書（事業主控）'!#REF!+1,FALSE))</f>
        <v/>
      </c>
      <c r="I123" s="86" t="e">
        <f>'報告書（事業主控）'!#REF!</f>
        <v>#REF!</v>
      </c>
      <c r="J123" s="86" t="e">
        <f>'報告書（事業主控）'!#REF!</f>
        <v>#REF!</v>
      </c>
      <c r="K123" s="86" t="e">
        <f>'報告書（事業主控）'!#REF!</f>
        <v>#REF!</v>
      </c>
      <c r="L123" s="86">
        <f t="shared" si="26"/>
        <v>0</v>
      </c>
      <c r="M123" s="86">
        <f t="shared" si="28"/>
        <v>0</v>
      </c>
      <c r="N123" s="86" t="e">
        <f t="shared" si="27"/>
        <v>#REF!</v>
      </c>
      <c r="O123" s="86" t="e">
        <f t="shared" si="25"/>
        <v>#REF!</v>
      </c>
      <c r="R123" s="86" t="e">
        <f>IF(AND(J123=0,C123&gt;=設定シート!E$85,C123&lt;=設定シート!G$85),1,0)</f>
        <v>#REF!</v>
      </c>
    </row>
    <row r="124" spans="1:18" ht="15" customHeight="1">
      <c r="B124" s="86">
        <v>7</v>
      </c>
      <c r="C124" s="86" t="e">
        <f>'報告書（事業主控）'!#REF!</f>
        <v>#REF!</v>
      </c>
      <c r="E124" s="86" t="e">
        <f>'報告書（事業主控）'!#REF!</f>
        <v>#REF!</v>
      </c>
      <c r="F124" s="86" t="e">
        <f>'報告書（事業主控）'!#REF!</f>
        <v>#REF!</v>
      </c>
      <c r="G124" s="86" t="str">
        <f>IF(ISERROR(VLOOKUP(E124,労務比率,'報告書（事業主控）'!#REF!,FALSE)),"",VLOOKUP(E124,労務比率,'報告書（事業主控）'!#REF!,FALSE))</f>
        <v/>
      </c>
      <c r="H124" s="86" t="str">
        <f>IF(ISERROR(VLOOKUP(E124,労務比率,'報告書（事業主控）'!#REF!+1,FALSE)),"",VLOOKUP(E124,労務比率,'報告書（事業主控）'!#REF!+1,FALSE))</f>
        <v/>
      </c>
      <c r="I124" s="86" t="e">
        <f>'報告書（事業主控）'!#REF!</f>
        <v>#REF!</v>
      </c>
      <c r="J124" s="86" t="e">
        <f>'報告書（事業主控）'!#REF!</f>
        <v>#REF!</v>
      </c>
      <c r="K124" s="86" t="e">
        <f>'報告書（事業主控）'!#REF!</f>
        <v>#REF!</v>
      </c>
      <c r="L124" s="86">
        <f t="shared" si="26"/>
        <v>0</v>
      </c>
      <c r="M124" s="86">
        <f t="shared" si="28"/>
        <v>0</v>
      </c>
      <c r="N124" s="86" t="e">
        <f t="shared" si="27"/>
        <v>#REF!</v>
      </c>
      <c r="O124" s="86" t="e">
        <f t="shared" si="25"/>
        <v>#REF!</v>
      </c>
      <c r="R124" s="86" t="e">
        <f>IF(AND(J124=0,C124&gt;=設定シート!E$85,C124&lt;=設定シート!G$85),1,0)</f>
        <v>#REF!</v>
      </c>
    </row>
    <row r="125" spans="1:18" ht="15" customHeight="1">
      <c r="B125" s="86">
        <v>8</v>
      </c>
      <c r="C125" s="86" t="e">
        <f>'報告書（事業主控）'!#REF!</f>
        <v>#REF!</v>
      </c>
      <c r="E125" s="86" t="e">
        <f>'報告書（事業主控）'!#REF!</f>
        <v>#REF!</v>
      </c>
      <c r="F125" s="86" t="e">
        <f>'報告書（事業主控）'!#REF!</f>
        <v>#REF!</v>
      </c>
      <c r="G125" s="86" t="str">
        <f>IF(ISERROR(VLOOKUP(E125,労務比率,'報告書（事業主控）'!#REF!,FALSE)),"",VLOOKUP(E125,労務比率,'報告書（事業主控）'!#REF!,FALSE))</f>
        <v/>
      </c>
      <c r="H125" s="86" t="str">
        <f>IF(ISERROR(VLOOKUP(E125,労務比率,'報告書（事業主控）'!#REF!+1,FALSE)),"",VLOOKUP(E125,労務比率,'報告書（事業主控）'!#REF!+1,FALSE))</f>
        <v/>
      </c>
      <c r="I125" s="86" t="e">
        <f>'報告書（事業主控）'!#REF!</f>
        <v>#REF!</v>
      </c>
      <c r="J125" s="86" t="e">
        <f>'報告書（事業主控）'!#REF!</f>
        <v>#REF!</v>
      </c>
      <c r="K125" s="86" t="e">
        <f>'報告書（事業主控）'!#REF!</f>
        <v>#REF!</v>
      </c>
      <c r="L125" s="86">
        <f t="shared" si="26"/>
        <v>0</v>
      </c>
      <c r="M125" s="86">
        <f t="shared" si="28"/>
        <v>0</v>
      </c>
      <c r="N125" s="86" t="e">
        <f t="shared" si="27"/>
        <v>#REF!</v>
      </c>
      <c r="O125" s="86" t="e">
        <f t="shared" si="25"/>
        <v>#REF!</v>
      </c>
      <c r="R125" s="86" t="e">
        <f>IF(AND(J125=0,C125&gt;=設定シート!E$85,C125&lt;=設定シート!G$85),1,0)</f>
        <v>#REF!</v>
      </c>
    </row>
    <row r="126" spans="1:18" ht="15" customHeight="1">
      <c r="B126" s="86">
        <v>9</v>
      </c>
      <c r="C126" s="86" t="e">
        <f>'報告書（事業主控）'!#REF!</f>
        <v>#REF!</v>
      </c>
      <c r="E126" s="86" t="e">
        <f>'報告書（事業主控）'!#REF!</f>
        <v>#REF!</v>
      </c>
      <c r="F126" s="86" t="e">
        <f>'報告書（事業主控）'!#REF!</f>
        <v>#REF!</v>
      </c>
      <c r="G126" s="86" t="str">
        <f>IF(ISERROR(VLOOKUP(E126,労務比率,'報告書（事業主控）'!#REF!,FALSE)),"",VLOOKUP(E126,労務比率,'報告書（事業主控）'!#REF!,FALSE))</f>
        <v/>
      </c>
      <c r="H126" s="86" t="str">
        <f>IF(ISERROR(VLOOKUP(E126,労務比率,'報告書（事業主控）'!#REF!+1,FALSE)),"",VLOOKUP(E126,労務比率,'報告書（事業主控）'!#REF!+1,FALSE))</f>
        <v/>
      </c>
      <c r="I126" s="86" t="e">
        <f>'報告書（事業主控）'!#REF!</f>
        <v>#REF!</v>
      </c>
      <c r="J126" s="86" t="e">
        <f>'報告書（事業主控）'!#REF!</f>
        <v>#REF!</v>
      </c>
      <c r="K126" s="86" t="e">
        <f>'報告書（事業主控）'!#REF!</f>
        <v>#REF!</v>
      </c>
      <c r="L126" s="86">
        <f t="shared" si="26"/>
        <v>0</v>
      </c>
      <c r="M126" s="86">
        <f t="shared" si="28"/>
        <v>0</v>
      </c>
      <c r="N126" s="86" t="e">
        <f t="shared" si="27"/>
        <v>#REF!</v>
      </c>
      <c r="O126" s="86" t="e">
        <f t="shared" si="25"/>
        <v>#REF!</v>
      </c>
      <c r="R126" s="86" t="e">
        <f>IF(AND(J126=0,C126&gt;=設定シート!E$85,C126&lt;=設定シート!G$85),1,0)</f>
        <v>#REF!</v>
      </c>
    </row>
    <row r="127" spans="1:18" ht="15" customHeight="1">
      <c r="A127" s="86">
        <v>10</v>
      </c>
      <c r="B127" s="86">
        <v>1</v>
      </c>
      <c r="C127" s="86" t="e">
        <f>'報告書（事業主控）'!#REF!</f>
        <v>#REF!</v>
      </c>
      <c r="E127" s="86" t="e">
        <f>'報告書（事業主控）'!#REF!</f>
        <v>#REF!</v>
      </c>
      <c r="F127" s="86" t="e">
        <f>'報告書（事業主控）'!#REF!</f>
        <v>#REF!</v>
      </c>
      <c r="G127" s="86" t="str">
        <f>IF(ISERROR(VLOOKUP(E127,労務比率,'報告書（事業主控）'!#REF!,FALSE)),"",VLOOKUP(E127,労務比率,'報告書（事業主控）'!#REF!,FALSE))</f>
        <v/>
      </c>
      <c r="H127" s="86" t="str">
        <f>IF(ISERROR(VLOOKUP(E127,労務比率,'報告書（事業主控）'!#REF!+1,FALSE)),"",VLOOKUP(E127,労務比率,'報告書（事業主控）'!#REF!+1,FALSE))</f>
        <v/>
      </c>
      <c r="I127" s="86" t="e">
        <f>'報告書（事業主控）'!#REF!</f>
        <v>#REF!</v>
      </c>
      <c r="J127" s="86" t="e">
        <f>'報告書（事業主控）'!#REF!</f>
        <v>#REF!</v>
      </c>
      <c r="K127" s="86" t="e">
        <f>'報告書（事業主控）'!#REF!</f>
        <v>#REF!</v>
      </c>
      <c r="L127" s="86">
        <f t="shared" si="26"/>
        <v>0</v>
      </c>
      <c r="M127" s="86">
        <f t="shared" si="28"/>
        <v>0</v>
      </c>
      <c r="N127" s="86" t="e">
        <f t="shared" si="27"/>
        <v>#REF!</v>
      </c>
      <c r="O127" s="86" t="e">
        <f t="shared" si="25"/>
        <v>#REF!</v>
      </c>
      <c r="P127" s="86">
        <f>INT(SUMIF(O127:O135,0,I127:I135)*105/108)</f>
        <v>0</v>
      </c>
      <c r="Q127" s="86">
        <f>INT(P127*IF(COUNTIF(R127:R135,1)=0,0,SUMIF(R127:R135,1,G127:G135)/COUNTIF(R127:R135,1))/100)</f>
        <v>0</v>
      </c>
      <c r="R127" s="86" t="e">
        <f>IF(AND(J127=0,C127&gt;=設定シート!E$85,C127&lt;=設定シート!G$85),1,0)</f>
        <v>#REF!</v>
      </c>
    </row>
    <row r="128" spans="1:18" ht="15" customHeight="1">
      <c r="B128" s="86">
        <v>2</v>
      </c>
      <c r="C128" s="86" t="e">
        <f>'報告書（事業主控）'!#REF!</f>
        <v>#REF!</v>
      </c>
      <c r="E128" s="86" t="e">
        <f>'報告書（事業主控）'!#REF!</f>
        <v>#REF!</v>
      </c>
      <c r="F128" s="86" t="e">
        <f>'報告書（事業主控）'!#REF!</f>
        <v>#REF!</v>
      </c>
      <c r="G128" s="86" t="str">
        <f>IF(ISERROR(VLOOKUP(E128,労務比率,'報告書（事業主控）'!#REF!,FALSE)),"",VLOOKUP(E128,労務比率,'報告書（事業主控）'!#REF!,FALSE))</f>
        <v/>
      </c>
      <c r="H128" s="86" t="str">
        <f>IF(ISERROR(VLOOKUP(E128,労務比率,'報告書（事業主控）'!#REF!+1,FALSE)),"",VLOOKUP(E128,労務比率,'報告書（事業主控）'!#REF!+1,FALSE))</f>
        <v/>
      </c>
      <c r="I128" s="86" t="e">
        <f>'報告書（事業主控）'!#REF!</f>
        <v>#REF!</v>
      </c>
      <c r="J128" s="86" t="e">
        <f>'報告書（事業主控）'!#REF!</f>
        <v>#REF!</v>
      </c>
      <c r="K128" s="86" t="e">
        <f>'報告書（事業主控）'!#REF!</f>
        <v>#REF!</v>
      </c>
      <c r="L128" s="86">
        <f t="shared" si="26"/>
        <v>0</v>
      </c>
      <c r="M128" s="86">
        <f t="shared" si="28"/>
        <v>0</v>
      </c>
      <c r="N128" s="86" t="e">
        <f t="shared" si="27"/>
        <v>#REF!</v>
      </c>
      <c r="O128" s="86" t="e">
        <f t="shared" si="25"/>
        <v>#REF!</v>
      </c>
      <c r="R128" s="86" t="e">
        <f>IF(AND(J128=0,C128&gt;=設定シート!E$85,C128&lt;=設定シート!G$85),1,0)</f>
        <v>#REF!</v>
      </c>
    </row>
    <row r="129" spans="1:18" ht="15" customHeight="1">
      <c r="B129" s="86">
        <v>3</v>
      </c>
      <c r="C129" s="86" t="e">
        <f>'報告書（事業主控）'!#REF!</f>
        <v>#REF!</v>
      </c>
      <c r="E129" s="86" t="e">
        <f>'報告書（事業主控）'!#REF!</f>
        <v>#REF!</v>
      </c>
      <c r="F129" s="86" t="e">
        <f>'報告書（事業主控）'!#REF!</f>
        <v>#REF!</v>
      </c>
      <c r="G129" s="86" t="str">
        <f>IF(ISERROR(VLOOKUP(E129,労務比率,'報告書（事業主控）'!#REF!,FALSE)),"",VLOOKUP(E129,労務比率,'報告書（事業主控）'!#REF!,FALSE))</f>
        <v/>
      </c>
      <c r="H129" s="86" t="str">
        <f>IF(ISERROR(VLOOKUP(E129,労務比率,'報告書（事業主控）'!#REF!+1,FALSE)),"",VLOOKUP(E129,労務比率,'報告書（事業主控）'!#REF!+1,FALSE))</f>
        <v/>
      </c>
      <c r="I129" s="86" t="e">
        <f>'報告書（事業主控）'!#REF!</f>
        <v>#REF!</v>
      </c>
      <c r="J129" s="86" t="e">
        <f>'報告書（事業主控）'!#REF!</f>
        <v>#REF!</v>
      </c>
      <c r="K129" s="86" t="e">
        <f>'報告書（事業主控）'!#REF!</f>
        <v>#REF!</v>
      </c>
      <c r="L129" s="86">
        <f t="shared" si="26"/>
        <v>0</v>
      </c>
      <c r="M129" s="86">
        <f t="shared" si="28"/>
        <v>0</v>
      </c>
      <c r="N129" s="86" t="e">
        <f t="shared" si="27"/>
        <v>#REF!</v>
      </c>
      <c r="O129" s="86" t="e">
        <f t="shared" si="25"/>
        <v>#REF!</v>
      </c>
      <c r="R129" s="86" t="e">
        <f>IF(AND(J129=0,C129&gt;=設定シート!E$85,C129&lt;=設定シート!G$85),1,0)</f>
        <v>#REF!</v>
      </c>
    </row>
    <row r="130" spans="1:18" ht="15" customHeight="1">
      <c r="B130" s="86">
        <v>4</v>
      </c>
      <c r="C130" s="86" t="e">
        <f>'報告書（事業主控）'!#REF!</f>
        <v>#REF!</v>
      </c>
      <c r="E130" s="86" t="e">
        <f>'報告書（事業主控）'!#REF!</f>
        <v>#REF!</v>
      </c>
      <c r="F130" s="86" t="e">
        <f>'報告書（事業主控）'!#REF!</f>
        <v>#REF!</v>
      </c>
      <c r="G130" s="86" t="str">
        <f>IF(ISERROR(VLOOKUP(E130,労務比率,'報告書（事業主控）'!#REF!,FALSE)),"",VLOOKUP(E130,労務比率,'報告書（事業主控）'!#REF!,FALSE))</f>
        <v/>
      </c>
      <c r="H130" s="86" t="str">
        <f>IF(ISERROR(VLOOKUP(E130,労務比率,'報告書（事業主控）'!#REF!+1,FALSE)),"",VLOOKUP(E130,労務比率,'報告書（事業主控）'!#REF!+1,FALSE))</f>
        <v/>
      </c>
      <c r="I130" s="86" t="e">
        <f>'報告書（事業主控）'!#REF!</f>
        <v>#REF!</v>
      </c>
      <c r="J130" s="86" t="e">
        <f>'報告書（事業主控）'!#REF!</f>
        <v>#REF!</v>
      </c>
      <c r="K130" s="86" t="e">
        <f>'報告書（事業主控）'!#REF!</f>
        <v>#REF!</v>
      </c>
      <c r="L130" s="86">
        <f t="shared" si="26"/>
        <v>0</v>
      </c>
      <c r="M130" s="86">
        <f t="shared" si="28"/>
        <v>0</v>
      </c>
      <c r="N130" s="86" t="e">
        <f t="shared" si="27"/>
        <v>#REF!</v>
      </c>
      <c r="O130" s="86" t="e">
        <f t="shared" si="25"/>
        <v>#REF!</v>
      </c>
      <c r="R130" s="86" t="e">
        <f>IF(AND(J130=0,C130&gt;=設定シート!E$85,C130&lt;=設定シート!G$85),1,0)</f>
        <v>#REF!</v>
      </c>
    </row>
    <row r="131" spans="1:18" ht="15" customHeight="1">
      <c r="B131" s="86">
        <v>5</v>
      </c>
      <c r="C131" s="86" t="e">
        <f>'報告書（事業主控）'!#REF!</f>
        <v>#REF!</v>
      </c>
      <c r="E131" s="86" t="e">
        <f>'報告書（事業主控）'!#REF!</f>
        <v>#REF!</v>
      </c>
      <c r="F131" s="86" t="e">
        <f>'報告書（事業主控）'!#REF!</f>
        <v>#REF!</v>
      </c>
      <c r="G131" s="86" t="str">
        <f>IF(ISERROR(VLOOKUP(E131,労務比率,'報告書（事業主控）'!#REF!,FALSE)),"",VLOOKUP(E131,労務比率,'報告書（事業主控）'!#REF!,FALSE))</f>
        <v/>
      </c>
      <c r="H131" s="86" t="str">
        <f>IF(ISERROR(VLOOKUP(E131,労務比率,'報告書（事業主控）'!#REF!+1,FALSE)),"",VLOOKUP(E131,労務比率,'報告書（事業主控）'!#REF!+1,FALSE))</f>
        <v/>
      </c>
      <c r="I131" s="86" t="e">
        <f>'報告書（事業主控）'!#REF!</f>
        <v>#REF!</v>
      </c>
      <c r="J131" s="86" t="e">
        <f>'報告書（事業主控）'!#REF!</f>
        <v>#REF!</v>
      </c>
      <c r="K131" s="86" t="e">
        <f>'報告書（事業主控）'!#REF!</f>
        <v>#REF!</v>
      </c>
      <c r="L131" s="86">
        <f t="shared" si="26"/>
        <v>0</v>
      </c>
      <c r="M131" s="86">
        <f t="shared" si="28"/>
        <v>0</v>
      </c>
      <c r="N131" s="86" t="e">
        <f t="shared" si="27"/>
        <v>#REF!</v>
      </c>
      <c r="O131" s="86" t="e">
        <f t="shared" si="25"/>
        <v>#REF!</v>
      </c>
      <c r="R131" s="86" t="e">
        <f>IF(AND(J131=0,C131&gt;=設定シート!E$85,C131&lt;=設定シート!G$85),1,0)</f>
        <v>#REF!</v>
      </c>
    </row>
    <row r="132" spans="1:18" ht="15" customHeight="1">
      <c r="B132" s="86">
        <v>6</v>
      </c>
      <c r="C132" s="86" t="e">
        <f>'報告書（事業主控）'!#REF!</f>
        <v>#REF!</v>
      </c>
      <c r="E132" s="86" t="e">
        <f>'報告書（事業主控）'!#REF!</f>
        <v>#REF!</v>
      </c>
      <c r="F132" s="86" t="e">
        <f>'報告書（事業主控）'!#REF!</f>
        <v>#REF!</v>
      </c>
      <c r="G132" s="86" t="str">
        <f>IF(ISERROR(VLOOKUP(E132,労務比率,'報告書（事業主控）'!#REF!,FALSE)),"",VLOOKUP(E132,労務比率,'報告書（事業主控）'!#REF!,FALSE))</f>
        <v/>
      </c>
      <c r="H132" s="86" t="str">
        <f>IF(ISERROR(VLOOKUP(E132,労務比率,'報告書（事業主控）'!#REF!+1,FALSE)),"",VLOOKUP(E132,労務比率,'報告書（事業主控）'!#REF!+1,FALSE))</f>
        <v/>
      </c>
      <c r="I132" s="86" t="e">
        <f>'報告書（事業主控）'!#REF!</f>
        <v>#REF!</v>
      </c>
      <c r="J132" s="86" t="e">
        <f>'報告書（事業主控）'!#REF!</f>
        <v>#REF!</v>
      </c>
      <c r="K132" s="86" t="e">
        <f>'報告書（事業主控）'!#REF!</f>
        <v>#REF!</v>
      </c>
      <c r="L132" s="86">
        <f t="shared" si="26"/>
        <v>0</v>
      </c>
      <c r="M132" s="86">
        <f t="shared" si="28"/>
        <v>0</v>
      </c>
      <c r="N132" s="86" t="e">
        <f t="shared" si="27"/>
        <v>#REF!</v>
      </c>
      <c r="O132" s="86" t="e">
        <f t="shared" si="25"/>
        <v>#REF!</v>
      </c>
      <c r="R132" s="86" t="e">
        <f>IF(AND(J132=0,C132&gt;=設定シート!E$85,C132&lt;=設定シート!G$85),1,0)</f>
        <v>#REF!</v>
      </c>
    </row>
    <row r="133" spans="1:18" ht="15" customHeight="1">
      <c r="B133" s="86">
        <v>7</v>
      </c>
      <c r="C133" s="86" t="e">
        <f>'報告書（事業主控）'!#REF!</f>
        <v>#REF!</v>
      </c>
      <c r="E133" s="86" t="e">
        <f>'報告書（事業主控）'!#REF!</f>
        <v>#REF!</v>
      </c>
      <c r="F133" s="86" t="e">
        <f>'報告書（事業主控）'!#REF!</f>
        <v>#REF!</v>
      </c>
      <c r="G133" s="86" t="str">
        <f>IF(ISERROR(VLOOKUP(E133,労務比率,'報告書（事業主控）'!#REF!,FALSE)),"",VLOOKUP(E133,労務比率,'報告書（事業主控）'!#REF!,FALSE))</f>
        <v/>
      </c>
      <c r="H133" s="86" t="str">
        <f>IF(ISERROR(VLOOKUP(E133,労務比率,'報告書（事業主控）'!#REF!+1,FALSE)),"",VLOOKUP(E133,労務比率,'報告書（事業主控）'!#REF!+1,FALSE))</f>
        <v/>
      </c>
      <c r="I133" s="86" t="e">
        <f>'報告書（事業主控）'!#REF!</f>
        <v>#REF!</v>
      </c>
      <c r="J133" s="86" t="e">
        <f>'報告書（事業主控）'!#REF!</f>
        <v>#REF!</v>
      </c>
      <c r="K133" s="86" t="e">
        <f>'報告書（事業主控）'!#REF!</f>
        <v>#REF!</v>
      </c>
      <c r="L133" s="86">
        <f t="shared" si="26"/>
        <v>0</v>
      </c>
      <c r="M133" s="86">
        <f t="shared" si="28"/>
        <v>0</v>
      </c>
      <c r="N133" s="86" t="e">
        <f t="shared" si="27"/>
        <v>#REF!</v>
      </c>
      <c r="O133" s="86" t="e">
        <f t="shared" si="25"/>
        <v>#REF!</v>
      </c>
      <c r="R133" s="86" t="e">
        <f>IF(AND(J133=0,C133&gt;=設定シート!E$85,C133&lt;=設定シート!G$85),1,0)</f>
        <v>#REF!</v>
      </c>
    </row>
    <row r="134" spans="1:18" ht="15" customHeight="1">
      <c r="B134" s="86">
        <v>8</v>
      </c>
      <c r="C134" s="86" t="e">
        <f>'報告書（事業主控）'!#REF!</f>
        <v>#REF!</v>
      </c>
      <c r="E134" s="86" t="e">
        <f>'報告書（事業主控）'!#REF!</f>
        <v>#REF!</v>
      </c>
      <c r="F134" s="86" t="e">
        <f>'報告書（事業主控）'!#REF!</f>
        <v>#REF!</v>
      </c>
      <c r="G134" s="86" t="str">
        <f>IF(ISERROR(VLOOKUP(E134,労務比率,'報告書（事業主控）'!#REF!,FALSE)),"",VLOOKUP(E134,労務比率,'報告書（事業主控）'!#REF!,FALSE))</f>
        <v/>
      </c>
      <c r="H134" s="86" t="str">
        <f>IF(ISERROR(VLOOKUP(E134,労務比率,'報告書（事業主控）'!#REF!+1,FALSE)),"",VLOOKUP(E134,労務比率,'報告書（事業主控）'!#REF!+1,FALSE))</f>
        <v/>
      </c>
      <c r="I134" s="86" t="e">
        <f>'報告書（事業主控）'!#REF!</f>
        <v>#REF!</v>
      </c>
      <c r="J134" s="86" t="e">
        <f>'報告書（事業主控）'!#REF!</f>
        <v>#REF!</v>
      </c>
      <c r="K134" s="86" t="e">
        <f>'報告書（事業主控）'!#REF!</f>
        <v>#REF!</v>
      </c>
      <c r="L134" s="86">
        <f t="shared" si="26"/>
        <v>0</v>
      </c>
      <c r="M134" s="86">
        <f t="shared" si="28"/>
        <v>0</v>
      </c>
      <c r="N134" s="86" t="e">
        <f t="shared" si="27"/>
        <v>#REF!</v>
      </c>
      <c r="O134" s="86" t="e">
        <f t="shared" si="25"/>
        <v>#REF!</v>
      </c>
      <c r="R134" s="86" t="e">
        <f>IF(AND(J134=0,C134&gt;=設定シート!E$85,C134&lt;=設定シート!G$85),1,0)</f>
        <v>#REF!</v>
      </c>
    </row>
    <row r="135" spans="1:18" ht="15" customHeight="1">
      <c r="B135" s="86">
        <v>9</v>
      </c>
      <c r="C135" s="86" t="e">
        <f>'報告書（事業主控）'!#REF!</f>
        <v>#REF!</v>
      </c>
      <c r="E135" s="86" t="e">
        <f>'報告書（事業主控）'!#REF!</f>
        <v>#REF!</v>
      </c>
      <c r="F135" s="86" t="e">
        <f>'報告書（事業主控）'!#REF!</f>
        <v>#REF!</v>
      </c>
      <c r="G135" s="86" t="str">
        <f>IF(ISERROR(VLOOKUP(E135,労務比率,'報告書（事業主控）'!#REF!,FALSE)),"",VLOOKUP(E135,労務比率,'報告書（事業主控）'!#REF!,FALSE))</f>
        <v/>
      </c>
      <c r="H135" s="86" t="str">
        <f>IF(ISERROR(VLOOKUP(E135,労務比率,'報告書（事業主控）'!#REF!+1,FALSE)),"",VLOOKUP(E135,労務比率,'報告書（事業主控）'!#REF!+1,FALSE))</f>
        <v/>
      </c>
      <c r="I135" s="86" t="e">
        <f>'報告書（事業主控）'!#REF!</f>
        <v>#REF!</v>
      </c>
      <c r="J135" s="86" t="e">
        <f>'報告書（事業主控）'!#REF!</f>
        <v>#REF!</v>
      </c>
      <c r="K135" s="86" t="e">
        <f>'報告書（事業主控）'!#REF!</f>
        <v>#REF!</v>
      </c>
      <c r="L135" s="86">
        <f t="shared" si="26"/>
        <v>0</v>
      </c>
      <c r="M135" s="86">
        <f t="shared" si="28"/>
        <v>0</v>
      </c>
      <c r="N135" s="86" t="e">
        <f t="shared" si="27"/>
        <v>#REF!</v>
      </c>
      <c r="O135" s="86" t="e">
        <f t="shared" si="25"/>
        <v>#REF!</v>
      </c>
      <c r="R135" s="86" t="e">
        <f>IF(AND(J135=0,C135&gt;=設定シート!E$85,C135&lt;=設定シート!G$85),1,0)</f>
        <v>#REF!</v>
      </c>
    </row>
    <row r="136" spans="1:18" ht="15" customHeight="1">
      <c r="A136" s="86">
        <v>11</v>
      </c>
      <c r="B136" s="86">
        <v>1</v>
      </c>
      <c r="C136" s="86" t="e">
        <f>'報告書（事業主控）'!#REF!</f>
        <v>#REF!</v>
      </c>
      <c r="E136" s="86" t="e">
        <f>'報告書（事業主控）'!#REF!</f>
        <v>#REF!</v>
      </c>
      <c r="F136" s="86" t="e">
        <f>'報告書（事業主控）'!#REF!</f>
        <v>#REF!</v>
      </c>
      <c r="G136" s="86" t="str">
        <f>IF(ISERROR(VLOOKUP(E136,労務比率,'報告書（事業主控）'!#REF!,FALSE)),"",VLOOKUP(E136,労務比率,'報告書（事業主控）'!#REF!,FALSE))</f>
        <v/>
      </c>
      <c r="H136" s="86" t="str">
        <f>IF(ISERROR(VLOOKUP(E136,労務比率,'報告書（事業主控）'!#REF!+1,FALSE)),"",VLOOKUP(E136,労務比率,'報告書（事業主控）'!#REF!+1,FALSE))</f>
        <v/>
      </c>
      <c r="I136" s="86" t="e">
        <f>'報告書（事業主控）'!#REF!</f>
        <v>#REF!</v>
      </c>
      <c r="J136" s="86" t="e">
        <f>'報告書（事業主控）'!#REF!</f>
        <v>#REF!</v>
      </c>
      <c r="K136" s="86" t="e">
        <f>'報告書（事業主控）'!#REF!</f>
        <v>#REF!</v>
      </c>
      <c r="L136" s="86">
        <f t="shared" si="26"/>
        <v>0</v>
      </c>
      <c r="M136" s="86">
        <f t="shared" si="28"/>
        <v>0</v>
      </c>
      <c r="N136" s="86" t="e">
        <f t="shared" si="27"/>
        <v>#REF!</v>
      </c>
      <c r="O136" s="86" t="e">
        <f t="shared" si="25"/>
        <v>#REF!</v>
      </c>
      <c r="P136" s="86">
        <f>INT(SUMIF(O136:O144,0,I136:I144)*105/108)</f>
        <v>0</v>
      </c>
      <c r="Q136" s="86">
        <f>INT(P136*IF(COUNTIF(R136:R144,1)=0,0,SUMIF(R136:R144,1,G136:G144)/COUNTIF(R136:R144,1))/100)</f>
        <v>0</v>
      </c>
      <c r="R136" s="86" t="e">
        <f>IF(AND(J136=0,C136&gt;=設定シート!E$85,C136&lt;=設定シート!G$85),1,0)</f>
        <v>#REF!</v>
      </c>
    </row>
    <row r="137" spans="1:18" ht="15" customHeight="1">
      <c r="B137" s="86">
        <v>2</v>
      </c>
      <c r="C137" s="86" t="e">
        <f>'報告書（事業主控）'!#REF!</f>
        <v>#REF!</v>
      </c>
      <c r="E137" s="86" t="e">
        <f>'報告書（事業主控）'!#REF!</f>
        <v>#REF!</v>
      </c>
      <c r="F137" s="86" t="e">
        <f>'報告書（事業主控）'!#REF!</f>
        <v>#REF!</v>
      </c>
      <c r="G137" s="86" t="str">
        <f>IF(ISERROR(VLOOKUP(E137,労務比率,'報告書（事業主控）'!#REF!,FALSE)),"",VLOOKUP(E137,労務比率,'報告書（事業主控）'!#REF!,FALSE))</f>
        <v/>
      </c>
      <c r="H137" s="86" t="str">
        <f>IF(ISERROR(VLOOKUP(E137,労務比率,'報告書（事業主控）'!#REF!+1,FALSE)),"",VLOOKUP(E137,労務比率,'報告書（事業主控）'!#REF!+1,FALSE))</f>
        <v/>
      </c>
      <c r="I137" s="86" t="e">
        <f>'報告書（事業主控）'!#REF!</f>
        <v>#REF!</v>
      </c>
      <c r="J137" s="86" t="e">
        <f>'報告書（事業主控）'!#REF!</f>
        <v>#REF!</v>
      </c>
      <c r="K137" s="86" t="e">
        <f>'報告書（事業主控）'!#REF!</f>
        <v>#REF!</v>
      </c>
      <c r="L137" s="86">
        <f t="shared" si="26"/>
        <v>0</v>
      </c>
      <c r="M137" s="86">
        <f t="shared" si="28"/>
        <v>0</v>
      </c>
      <c r="N137" s="86" t="e">
        <f t="shared" si="27"/>
        <v>#REF!</v>
      </c>
      <c r="O137" s="86" t="e">
        <f t="shared" si="25"/>
        <v>#REF!</v>
      </c>
      <c r="R137" s="86" t="e">
        <f>IF(AND(J137=0,C137&gt;=設定シート!E$85,C137&lt;=設定シート!G$85),1,0)</f>
        <v>#REF!</v>
      </c>
    </row>
    <row r="138" spans="1:18" ht="15" customHeight="1">
      <c r="B138" s="86">
        <v>3</v>
      </c>
      <c r="C138" s="86" t="e">
        <f>'報告書（事業主控）'!#REF!</f>
        <v>#REF!</v>
      </c>
      <c r="E138" s="86" t="e">
        <f>'報告書（事業主控）'!#REF!</f>
        <v>#REF!</v>
      </c>
      <c r="F138" s="86" t="e">
        <f>'報告書（事業主控）'!#REF!</f>
        <v>#REF!</v>
      </c>
      <c r="G138" s="86" t="str">
        <f>IF(ISERROR(VLOOKUP(E138,労務比率,'報告書（事業主控）'!#REF!,FALSE)),"",VLOOKUP(E138,労務比率,'報告書（事業主控）'!#REF!,FALSE))</f>
        <v/>
      </c>
      <c r="H138" s="86" t="str">
        <f>IF(ISERROR(VLOOKUP(E138,労務比率,'報告書（事業主控）'!#REF!+1,FALSE)),"",VLOOKUP(E138,労務比率,'報告書（事業主控）'!#REF!+1,FALSE))</f>
        <v/>
      </c>
      <c r="I138" s="86" t="e">
        <f>'報告書（事業主控）'!#REF!</f>
        <v>#REF!</v>
      </c>
      <c r="J138" s="86" t="e">
        <f>'報告書（事業主控）'!#REF!</f>
        <v>#REF!</v>
      </c>
      <c r="K138" s="86" t="e">
        <f>'報告書（事業主控）'!#REF!</f>
        <v>#REF!</v>
      </c>
      <c r="L138" s="86">
        <f t="shared" si="26"/>
        <v>0</v>
      </c>
      <c r="M138" s="86">
        <f t="shared" si="28"/>
        <v>0</v>
      </c>
      <c r="N138" s="86" t="e">
        <f t="shared" si="27"/>
        <v>#REF!</v>
      </c>
      <c r="O138" s="86" t="e">
        <f t="shared" si="25"/>
        <v>#REF!</v>
      </c>
      <c r="R138" s="86" t="e">
        <f>IF(AND(J138=0,C138&gt;=設定シート!E$85,C138&lt;=設定シート!G$85),1,0)</f>
        <v>#REF!</v>
      </c>
    </row>
    <row r="139" spans="1:18" ht="15" customHeight="1">
      <c r="B139" s="86">
        <v>4</v>
      </c>
      <c r="C139" s="86" t="e">
        <f>'報告書（事業主控）'!#REF!</f>
        <v>#REF!</v>
      </c>
      <c r="E139" s="86" t="e">
        <f>'報告書（事業主控）'!#REF!</f>
        <v>#REF!</v>
      </c>
      <c r="F139" s="86" t="e">
        <f>'報告書（事業主控）'!#REF!</f>
        <v>#REF!</v>
      </c>
      <c r="G139" s="86" t="str">
        <f>IF(ISERROR(VLOOKUP(E139,労務比率,'報告書（事業主控）'!#REF!,FALSE)),"",VLOOKUP(E139,労務比率,'報告書（事業主控）'!#REF!,FALSE))</f>
        <v/>
      </c>
      <c r="H139" s="86" t="str">
        <f>IF(ISERROR(VLOOKUP(E139,労務比率,'報告書（事業主控）'!#REF!+1,FALSE)),"",VLOOKUP(E139,労務比率,'報告書（事業主控）'!#REF!+1,FALSE))</f>
        <v/>
      </c>
      <c r="I139" s="86" t="e">
        <f>'報告書（事業主控）'!#REF!</f>
        <v>#REF!</v>
      </c>
      <c r="J139" s="86" t="e">
        <f>'報告書（事業主控）'!#REF!</f>
        <v>#REF!</v>
      </c>
      <c r="K139" s="86" t="e">
        <f>'報告書（事業主控）'!#REF!</f>
        <v>#REF!</v>
      </c>
      <c r="L139" s="86">
        <f t="shared" si="26"/>
        <v>0</v>
      </c>
      <c r="M139" s="86">
        <f t="shared" si="28"/>
        <v>0</v>
      </c>
      <c r="N139" s="86" t="e">
        <f t="shared" si="27"/>
        <v>#REF!</v>
      </c>
      <c r="O139" s="86" t="e">
        <f t="shared" si="25"/>
        <v>#REF!</v>
      </c>
      <c r="R139" s="86" t="e">
        <f>IF(AND(J139=0,C139&gt;=設定シート!E$85,C139&lt;=設定シート!G$85),1,0)</f>
        <v>#REF!</v>
      </c>
    </row>
    <row r="140" spans="1:18" ht="15" customHeight="1">
      <c r="B140" s="86">
        <v>5</v>
      </c>
      <c r="C140" s="86" t="e">
        <f>'報告書（事業主控）'!#REF!</f>
        <v>#REF!</v>
      </c>
      <c r="E140" s="86" t="e">
        <f>'報告書（事業主控）'!#REF!</f>
        <v>#REF!</v>
      </c>
      <c r="F140" s="86" t="e">
        <f>'報告書（事業主控）'!#REF!</f>
        <v>#REF!</v>
      </c>
      <c r="G140" s="86" t="str">
        <f>IF(ISERROR(VLOOKUP(E140,労務比率,'報告書（事業主控）'!#REF!,FALSE)),"",VLOOKUP(E140,労務比率,'報告書（事業主控）'!#REF!,FALSE))</f>
        <v/>
      </c>
      <c r="H140" s="86" t="str">
        <f>IF(ISERROR(VLOOKUP(E140,労務比率,'報告書（事業主控）'!#REF!+1,FALSE)),"",VLOOKUP(E140,労務比率,'報告書（事業主控）'!#REF!+1,FALSE))</f>
        <v/>
      </c>
      <c r="I140" s="86" t="e">
        <f>'報告書（事業主控）'!#REF!</f>
        <v>#REF!</v>
      </c>
      <c r="J140" s="86" t="e">
        <f>'報告書（事業主控）'!#REF!</f>
        <v>#REF!</v>
      </c>
      <c r="K140" s="86" t="e">
        <f>'報告書（事業主控）'!#REF!</f>
        <v>#REF!</v>
      </c>
      <c r="L140" s="86">
        <f t="shared" si="26"/>
        <v>0</v>
      </c>
      <c r="M140" s="86">
        <f t="shared" si="28"/>
        <v>0</v>
      </c>
      <c r="N140" s="86" t="e">
        <f t="shared" si="27"/>
        <v>#REF!</v>
      </c>
      <c r="O140" s="86" t="e">
        <f t="shared" si="25"/>
        <v>#REF!</v>
      </c>
      <c r="R140" s="86" t="e">
        <f>IF(AND(J140=0,C140&gt;=設定シート!E$85,C140&lt;=設定シート!G$85),1,0)</f>
        <v>#REF!</v>
      </c>
    </row>
    <row r="141" spans="1:18" ht="15" customHeight="1">
      <c r="B141" s="86">
        <v>6</v>
      </c>
      <c r="C141" s="86" t="e">
        <f>'報告書（事業主控）'!#REF!</f>
        <v>#REF!</v>
      </c>
      <c r="E141" s="86" t="e">
        <f>'報告書（事業主控）'!#REF!</f>
        <v>#REF!</v>
      </c>
      <c r="F141" s="86" t="e">
        <f>'報告書（事業主控）'!#REF!</f>
        <v>#REF!</v>
      </c>
      <c r="G141" s="86" t="str">
        <f>IF(ISERROR(VLOOKUP(E141,労務比率,'報告書（事業主控）'!#REF!,FALSE)),"",VLOOKUP(E141,労務比率,'報告書（事業主控）'!#REF!,FALSE))</f>
        <v/>
      </c>
      <c r="H141" s="86" t="str">
        <f>IF(ISERROR(VLOOKUP(E141,労務比率,'報告書（事業主控）'!#REF!+1,FALSE)),"",VLOOKUP(E141,労務比率,'報告書（事業主控）'!#REF!+1,FALSE))</f>
        <v/>
      </c>
      <c r="I141" s="86" t="e">
        <f>'報告書（事業主控）'!#REF!</f>
        <v>#REF!</v>
      </c>
      <c r="J141" s="86" t="e">
        <f>'報告書（事業主控）'!#REF!</f>
        <v>#REF!</v>
      </c>
      <c r="K141" s="86" t="e">
        <f>'報告書（事業主控）'!#REF!</f>
        <v>#REF!</v>
      </c>
      <c r="L141" s="86">
        <f t="shared" si="26"/>
        <v>0</v>
      </c>
      <c r="M141" s="86">
        <f t="shared" si="28"/>
        <v>0</v>
      </c>
      <c r="N141" s="86" t="e">
        <f t="shared" si="27"/>
        <v>#REF!</v>
      </c>
      <c r="O141" s="86" t="e">
        <f t="shared" si="25"/>
        <v>#REF!</v>
      </c>
      <c r="R141" s="86" t="e">
        <f>IF(AND(J141=0,C141&gt;=設定シート!E$85,C141&lt;=設定シート!G$85),1,0)</f>
        <v>#REF!</v>
      </c>
    </row>
    <row r="142" spans="1:18" ht="15" customHeight="1">
      <c r="B142" s="86">
        <v>7</v>
      </c>
      <c r="C142" s="86" t="e">
        <f>'報告書（事業主控）'!#REF!</f>
        <v>#REF!</v>
      </c>
      <c r="E142" s="86" t="e">
        <f>'報告書（事業主控）'!#REF!</f>
        <v>#REF!</v>
      </c>
      <c r="F142" s="86" t="e">
        <f>'報告書（事業主控）'!#REF!</f>
        <v>#REF!</v>
      </c>
      <c r="G142" s="86" t="str">
        <f>IF(ISERROR(VLOOKUP(E142,労務比率,'報告書（事業主控）'!#REF!,FALSE)),"",VLOOKUP(E142,労務比率,'報告書（事業主控）'!#REF!,FALSE))</f>
        <v/>
      </c>
      <c r="H142" s="86" t="str">
        <f>IF(ISERROR(VLOOKUP(E142,労務比率,'報告書（事業主控）'!#REF!+1,FALSE)),"",VLOOKUP(E142,労務比率,'報告書（事業主控）'!#REF!+1,FALSE))</f>
        <v/>
      </c>
      <c r="I142" s="86" t="e">
        <f>'報告書（事業主控）'!#REF!</f>
        <v>#REF!</v>
      </c>
      <c r="J142" s="86" t="e">
        <f>'報告書（事業主控）'!#REF!</f>
        <v>#REF!</v>
      </c>
      <c r="K142" s="86" t="e">
        <f>'報告書（事業主控）'!#REF!</f>
        <v>#REF!</v>
      </c>
      <c r="L142" s="86">
        <f t="shared" si="26"/>
        <v>0</v>
      </c>
      <c r="M142" s="86">
        <f t="shared" si="28"/>
        <v>0</v>
      </c>
      <c r="N142" s="86" t="e">
        <f t="shared" si="27"/>
        <v>#REF!</v>
      </c>
      <c r="O142" s="86" t="e">
        <f t="shared" si="25"/>
        <v>#REF!</v>
      </c>
      <c r="R142" s="86" t="e">
        <f>IF(AND(J142=0,C142&gt;=設定シート!E$85,C142&lt;=設定シート!G$85),1,0)</f>
        <v>#REF!</v>
      </c>
    </row>
    <row r="143" spans="1:18" ht="15" customHeight="1">
      <c r="B143" s="86">
        <v>8</v>
      </c>
      <c r="C143" s="86" t="e">
        <f>'報告書（事業主控）'!#REF!</f>
        <v>#REF!</v>
      </c>
      <c r="E143" s="86" t="e">
        <f>'報告書（事業主控）'!#REF!</f>
        <v>#REF!</v>
      </c>
      <c r="F143" s="86" t="e">
        <f>'報告書（事業主控）'!#REF!</f>
        <v>#REF!</v>
      </c>
      <c r="G143" s="86" t="str">
        <f>IF(ISERROR(VLOOKUP(E143,労務比率,'報告書（事業主控）'!#REF!,FALSE)),"",VLOOKUP(E143,労務比率,'報告書（事業主控）'!#REF!,FALSE))</f>
        <v/>
      </c>
      <c r="H143" s="86" t="str">
        <f>IF(ISERROR(VLOOKUP(E143,労務比率,'報告書（事業主控）'!#REF!+1,FALSE)),"",VLOOKUP(E143,労務比率,'報告書（事業主控）'!#REF!+1,FALSE))</f>
        <v/>
      </c>
      <c r="I143" s="86" t="e">
        <f>'報告書（事業主控）'!#REF!</f>
        <v>#REF!</v>
      </c>
      <c r="J143" s="86" t="e">
        <f>'報告書（事業主控）'!#REF!</f>
        <v>#REF!</v>
      </c>
      <c r="K143" s="86" t="e">
        <f>'報告書（事業主控）'!#REF!</f>
        <v>#REF!</v>
      </c>
      <c r="L143" s="86">
        <f t="shared" si="26"/>
        <v>0</v>
      </c>
      <c r="M143" s="86">
        <f t="shared" si="28"/>
        <v>0</v>
      </c>
      <c r="N143" s="86" t="e">
        <f t="shared" si="27"/>
        <v>#REF!</v>
      </c>
      <c r="O143" s="86" t="e">
        <f t="shared" si="25"/>
        <v>#REF!</v>
      </c>
      <c r="R143" s="86" t="e">
        <f>IF(AND(J143=0,C143&gt;=設定シート!E$85,C143&lt;=設定シート!G$85),1,0)</f>
        <v>#REF!</v>
      </c>
    </row>
    <row r="144" spans="1:18" ht="15" customHeight="1">
      <c r="B144" s="86">
        <v>9</v>
      </c>
      <c r="C144" s="86" t="e">
        <f>'報告書（事業主控）'!#REF!</f>
        <v>#REF!</v>
      </c>
      <c r="E144" s="86" t="e">
        <f>'報告書（事業主控）'!#REF!</f>
        <v>#REF!</v>
      </c>
      <c r="F144" s="86" t="e">
        <f>'報告書（事業主控）'!#REF!</f>
        <v>#REF!</v>
      </c>
      <c r="G144" s="86" t="str">
        <f>IF(ISERROR(VLOOKUP(E144,労務比率,'報告書（事業主控）'!#REF!,FALSE)),"",VLOOKUP(E144,労務比率,'報告書（事業主控）'!#REF!,FALSE))</f>
        <v/>
      </c>
      <c r="H144" s="86" t="str">
        <f>IF(ISERROR(VLOOKUP(E144,労務比率,'報告書（事業主控）'!#REF!+1,FALSE)),"",VLOOKUP(E144,労務比率,'報告書（事業主控）'!#REF!+1,FALSE))</f>
        <v/>
      </c>
      <c r="I144" s="86" t="e">
        <f>'報告書（事業主控）'!#REF!</f>
        <v>#REF!</v>
      </c>
      <c r="J144" s="86" t="e">
        <f>'報告書（事業主控）'!#REF!</f>
        <v>#REF!</v>
      </c>
      <c r="K144" s="86" t="e">
        <f>'報告書（事業主控）'!#REF!</f>
        <v>#REF!</v>
      </c>
      <c r="L144" s="86">
        <f t="shared" si="26"/>
        <v>0</v>
      </c>
      <c r="M144" s="86">
        <f t="shared" si="28"/>
        <v>0</v>
      </c>
      <c r="N144" s="86" t="e">
        <f t="shared" si="27"/>
        <v>#REF!</v>
      </c>
      <c r="O144" s="86" t="e">
        <f t="shared" si="25"/>
        <v>#REF!</v>
      </c>
      <c r="R144" s="86" t="e">
        <f>IF(AND(J144=0,C144&gt;=設定シート!E$85,C144&lt;=設定シート!G$85),1,0)</f>
        <v>#REF!</v>
      </c>
    </row>
    <row r="145" spans="1:18" ht="15" customHeight="1">
      <c r="A145" s="86">
        <v>12</v>
      </c>
      <c r="B145" s="86">
        <v>1</v>
      </c>
      <c r="C145" s="86" t="e">
        <f>'報告書（事業主控）'!#REF!</f>
        <v>#REF!</v>
      </c>
      <c r="E145" s="86" t="e">
        <f>'報告書（事業主控）'!#REF!</f>
        <v>#REF!</v>
      </c>
      <c r="F145" s="86" t="e">
        <f>'報告書（事業主控）'!#REF!</f>
        <v>#REF!</v>
      </c>
      <c r="G145" s="86" t="str">
        <f>IF(ISERROR(VLOOKUP(E145,労務比率,'報告書（事業主控）'!#REF!,FALSE)),"",VLOOKUP(E145,労務比率,'報告書（事業主控）'!#REF!,FALSE))</f>
        <v/>
      </c>
      <c r="H145" s="86" t="str">
        <f>IF(ISERROR(VLOOKUP(E145,労務比率,'報告書（事業主控）'!#REF!+1,FALSE)),"",VLOOKUP(E145,労務比率,'報告書（事業主控）'!#REF!+1,FALSE))</f>
        <v/>
      </c>
      <c r="I145" s="86" t="e">
        <f>'報告書（事業主控）'!#REF!</f>
        <v>#REF!</v>
      </c>
      <c r="J145" s="86" t="e">
        <f>'報告書（事業主控）'!#REF!</f>
        <v>#REF!</v>
      </c>
      <c r="K145" s="86" t="e">
        <f>'報告書（事業主控）'!#REF!</f>
        <v>#REF!</v>
      </c>
      <c r="L145" s="86">
        <f t="shared" si="26"/>
        <v>0</v>
      </c>
      <c r="M145" s="86">
        <f t="shared" si="28"/>
        <v>0</v>
      </c>
      <c r="N145" s="86" t="e">
        <f t="shared" si="27"/>
        <v>#REF!</v>
      </c>
      <c r="O145" s="86" t="e">
        <f t="shared" si="25"/>
        <v>#REF!</v>
      </c>
      <c r="P145" s="86">
        <f>INT(SUMIF(O145:O153,0,I145:I153)*105/108)</f>
        <v>0</v>
      </c>
      <c r="Q145" s="86">
        <f>INT(P145*IF(COUNTIF(R145:R153,1)=0,0,SUMIF(R145:R153,1,G145:G153)/COUNTIF(R145:R153,1))/100)</f>
        <v>0</v>
      </c>
      <c r="R145" s="86" t="e">
        <f>IF(AND(J145=0,C145&gt;=設定シート!E$85,C145&lt;=設定シート!G$85),1,0)</f>
        <v>#REF!</v>
      </c>
    </row>
    <row r="146" spans="1:18" ht="15" customHeight="1">
      <c r="B146" s="86">
        <v>2</v>
      </c>
      <c r="C146" s="86" t="e">
        <f>'報告書（事業主控）'!#REF!</f>
        <v>#REF!</v>
      </c>
      <c r="E146" s="86" t="e">
        <f>'報告書（事業主控）'!#REF!</f>
        <v>#REF!</v>
      </c>
      <c r="F146" s="86" t="e">
        <f>'報告書（事業主控）'!#REF!</f>
        <v>#REF!</v>
      </c>
      <c r="G146" s="86" t="str">
        <f>IF(ISERROR(VLOOKUP(E146,労務比率,'報告書（事業主控）'!#REF!,FALSE)),"",VLOOKUP(E146,労務比率,'報告書（事業主控）'!#REF!,FALSE))</f>
        <v/>
      </c>
      <c r="H146" s="86" t="str">
        <f>IF(ISERROR(VLOOKUP(E146,労務比率,'報告書（事業主控）'!#REF!+1,FALSE)),"",VLOOKUP(E146,労務比率,'報告書（事業主控）'!#REF!+1,FALSE))</f>
        <v/>
      </c>
      <c r="I146" s="86" t="e">
        <f>'報告書（事業主控）'!#REF!</f>
        <v>#REF!</v>
      </c>
      <c r="J146" s="86" t="e">
        <f>'報告書（事業主控）'!#REF!</f>
        <v>#REF!</v>
      </c>
      <c r="K146" s="86" t="e">
        <f>'報告書（事業主控）'!#REF!</f>
        <v>#REF!</v>
      </c>
      <c r="L146" s="86">
        <f t="shared" si="26"/>
        <v>0</v>
      </c>
      <c r="M146" s="86">
        <f t="shared" si="28"/>
        <v>0</v>
      </c>
      <c r="N146" s="86" t="e">
        <f t="shared" si="27"/>
        <v>#REF!</v>
      </c>
      <c r="O146" s="86" t="e">
        <f t="shared" si="25"/>
        <v>#REF!</v>
      </c>
      <c r="R146" s="86" t="e">
        <f>IF(AND(J146=0,C146&gt;=設定シート!E$85,C146&lt;=設定シート!G$85),1,0)</f>
        <v>#REF!</v>
      </c>
    </row>
    <row r="147" spans="1:18" ht="15" customHeight="1">
      <c r="B147" s="86">
        <v>3</v>
      </c>
      <c r="C147" s="86" t="e">
        <f>'報告書（事業主控）'!#REF!</f>
        <v>#REF!</v>
      </c>
      <c r="E147" s="86" t="e">
        <f>'報告書（事業主控）'!#REF!</f>
        <v>#REF!</v>
      </c>
      <c r="F147" s="86" t="e">
        <f>'報告書（事業主控）'!#REF!</f>
        <v>#REF!</v>
      </c>
      <c r="G147" s="86" t="str">
        <f>IF(ISERROR(VLOOKUP(E147,労務比率,'報告書（事業主控）'!#REF!,FALSE)),"",VLOOKUP(E147,労務比率,'報告書（事業主控）'!#REF!,FALSE))</f>
        <v/>
      </c>
      <c r="H147" s="86" t="str">
        <f>IF(ISERROR(VLOOKUP(E147,労務比率,'報告書（事業主控）'!#REF!+1,FALSE)),"",VLOOKUP(E147,労務比率,'報告書（事業主控）'!#REF!+1,FALSE))</f>
        <v/>
      </c>
      <c r="I147" s="86" t="e">
        <f>'報告書（事業主控）'!#REF!</f>
        <v>#REF!</v>
      </c>
      <c r="J147" s="86" t="e">
        <f>'報告書（事業主控）'!#REF!</f>
        <v>#REF!</v>
      </c>
      <c r="K147" s="86" t="e">
        <f>'報告書（事業主控）'!#REF!</f>
        <v>#REF!</v>
      </c>
      <c r="L147" s="86">
        <f t="shared" si="26"/>
        <v>0</v>
      </c>
      <c r="M147" s="86">
        <f t="shared" si="28"/>
        <v>0</v>
      </c>
      <c r="N147" s="86" t="e">
        <f t="shared" si="27"/>
        <v>#REF!</v>
      </c>
      <c r="O147" s="86" t="e">
        <f t="shared" si="25"/>
        <v>#REF!</v>
      </c>
      <c r="R147" s="86" t="e">
        <f>IF(AND(J147=0,C147&gt;=設定シート!E$85,C147&lt;=設定シート!G$85),1,0)</f>
        <v>#REF!</v>
      </c>
    </row>
    <row r="148" spans="1:18" ht="15" customHeight="1">
      <c r="B148" s="86">
        <v>4</v>
      </c>
      <c r="C148" s="86" t="e">
        <f>'報告書（事業主控）'!#REF!</f>
        <v>#REF!</v>
      </c>
      <c r="E148" s="86" t="e">
        <f>'報告書（事業主控）'!#REF!</f>
        <v>#REF!</v>
      </c>
      <c r="F148" s="86" t="e">
        <f>'報告書（事業主控）'!#REF!</f>
        <v>#REF!</v>
      </c>
      <c r="G148" s="86" t="str">
        <f>IF(ISERROR(VLOOKUP(E148,労務比率,'報告書（事業主控）'!#REF!,FALSE)),"",VLOOKUP(E148,労務比率,'報告書（事業主控）'!#REF!,FALSE))</f>
        <v/>
      </c>
      <c r="H148" s="86" t="str">
        <f>IF(ISERROR(VLOOKUP(E148,労務比率,'報告書（事業主控）'!#REF!+1,FALSE)),"",VLOOKUP(E148,労務比率,'報告書（事業主控）'!#REF!+1,FALSE))</f>
        <v/>
      </c>
      <c r="I148" s="86" t="e">
        <f>'報告書（事業主控）'!#REF!</f>
        <v>#REF!</v>
      </c>
      <c r="J148" s="86" t="e">
        <f>'報告書（事業主控）'!#REF!</f>
        <v>#REF!</v>
      </c>
      <c r="K148" s="86" t="e">
        <f>'報告書（事業主控）'!#REF!</f>
        <v>#REF!</v>
      </c>
      <c r="L148" s="86">
        <f t="shared" si="26"/>
        <v>0</v>
      </c>
      <c r="M148" s="86">
        <f t="shared" si="28"/>
        <v>0</v>
      </c>
      <c r="N148" s="86" t="e">
        <f t="shared" si="27"/>
        <v>#REF!</v>
      </c>
      <c r="O148" s="86" t="e">
        <f t="shared" si="25"/>
        <v>#REF!</v>
      </c>
      <c r="R148" s="86" t="e">
        <f>IF(AND(J148=0,C148&gt;=設定シート!E$85,C148&lt;=設定シート!G$85),1,0)</f>
        <v>#REF!</v>
      </c>
    </row>
    <row r="149" spans="1:18" ht="15" customHeight="1">
      <c r="B149" s="86">
        <v>5</v>
      </c>
      <c r="C149" s="86" t="e">
        <f>'報告書（事業主控）'!#REF!</f>
        <v>#REF!</v>
      </c>
      <c r="E149" s="86" t="e">
        <f>'報告書（事業主控）'!#REF!</f>
        <v>#REF!</v>
      </c>
      <c r="F149" s="86" t="e">
        <f>'報告書（事業主控）'!#REF!</f>
        <v>#REF!</v>
      </c>
      <c r="G149" s="86" t="str">
        <f>IF(ISERROR(VLOOKUP(E149,労務比率,'報告書（事業主控）'!#REF!,FALSE)),"",VLOOKUP(E149,労務比率,'報告書（事業主控）'!#REF!,FALSE))</f>
        <v/>
      </c>
      <c r="H149" s="86" t="str">
        <f>IF(ISERROR(VLOOKUP(E149,労務比率,'報告書（事業主控）'!#REF!+1,FALSE)),"",VLOOKUP(E149,労務比率,'報告書（事業主控）'!#REF!+1,FALSE))</f>
        <v/>
      </c>
      <c r="I149" s="86" t="e">
        <f>'報告書（事業主控）'!#REF!</f>
        <v>#REF!</v>
      </c>
      <c r="J149" s="86" t="e">
        <f>'報告書（事業主控）'!#REF!</f>
        <v>#REF!</v>
      </c>
      <c r="K149" s="86" t="e">
        <f>'報告書（事業主控）'!#REF!</f>
        <v>#REF!</v>
      </c>
      <c r="L149" s="86">
        <f t="shared" si="26"/>
        <v>0</v>
      </c>
      <c r="M149" s="86">
        <f t="shared" si="28"/>
        <v>0</v>
      </c>
      <c r="N149" s="86" t="e">
        <f t="shared" si="27"/>
        <v>#REF!</v>
      </c>
      <c r="O149" s="86" t="e">
        <f t="shared" ref="O149:O212" si="29">IF(I149=N149,IF(ISERROR(ROUNDDOWN(I149*G149/100,0)+K149),0,ROUNDDOWN(I149*G149/100,0)+K149),0)</f>
        <v>#REF!</v>
      </c>
      <c r="R149" s="86" t="e">
        <f>IF(AND(J149=0,C149&gt;=設定シート!E$85,C149&lt;=設定シート!G$85),1,0)</f>
        <v>#REF!</v>
      </c>
    </row>
    <row r="150" spans="1:18" ht="15" customHeight="1">
      <c r="B150" s="86">
        <v>6</v>
      </c>
      <c r="C150" s="86" t="e">
        <f>'報告書（事業主控）'!#REF!</f>
        <v>#REF!</v>
      </c>
      <c r="E150" s="86" t="e">
        <f>'報告書（事業主控）'!#REF!</f>
        <v>#REF!</v>
      </c>
      <c r="F150" s="86" t="e">
        <f>'報告書（事業主控）'!#REF!</f>
        <v>#REF!</v>
      </c>
      <c r="G150" s="86" t="str">
        <f>IF(ISERROR(VLOOKUP(E150,労務比率,'報告書（事業主控）'!#REF!,FALSE)),"",VLOOKUP(E150,労務比率,'報告書（事業主控）'!#REF!,FALSE))</f>
        <v/>
      </c>
      <c r="H150" s="86" t="str">
        <f>IF(ISERROR(VLOOKUP(E150,労務比率,'報告書（事業主控）'!#REF!+1,FALSE)),"",VLOOKUP(E150,労務比率,'報告書（事業主控）'!#REF!+1,FALSE))</f>
        <v/>
      </c>
      <c r="I150" s="86" t="e">
        <f>'報告書（事業主控）'!#REF!</f>
        <v>#REF!</v>
      </c>
      <c r="J150" s="86" t="e">
        <f>'報告書（事業主控）'!#REF!</f>
        <v>#REF!</v>
      </c>
      <c r="K150" s="86" t="e">
        <f>'報告書（事業主控）'!#REF!</f>
        <v>#REF!</v>
      </c>
      <c r="L150" s="86">
        <f t="shared" si="26"/>
        <v>0</v>
      </c>
      <c r="M150" s="86">
        <f t="shared" si="28"/>
        <v>0</v>
      </c>
      <c r="N150" s="86" t="e">
        <f t="shared" si="27"/>
        <v>#REF!</v>
      </c>
      <c r="O150" s="86" t="e">
        <f t="shared" si="29"/>
        <v>#REF!</v>
      </c>
      <c r="R150" s="86" t="e">
        <f>IF(AND(J150=0,C150&gt;=設定シート!E$85,C150&lt;=設定シート!G$85),1,0)</f>
        <v>#REF!</v>
      </c>
    </row>
    <row r="151" spans="1:18" ht="15" customHeight="1">
      <c r="B151" s="86">
        <v>7</v>
      </c>
      <c r="C151" s="86" t="e">
        <f>'報告書（事業主控）'!#REF!</f>
        <v>#REF!</v>
      </c>
      <c r="E151" s="86" t="e">
        <f>'報告書（事業主控）'!#REF!</f>
        <v>#REF!</v>
      </c>
      <c r="F151" s="86" t="e">
        <f>'報告書（事業主控）'!#REF!</f>
        <v>#REF!</v>
      </c>
      <c r="G151" s="86" t="str">
        <f>IF(ISERROR(VLOOKUP(E151,労務比率,'報告書（事業主控）'!#REF!,FALSE)),"",VLOOKUP(E151,労務比率,'報告書（事業主控）'!#REF!,FALSE))</f>
        <v/>
      </c>
      <c r="H151" s="86" t="str">
        <f>IF(ISERROR(VLOOKUP(E151,労務比率,'報告書（事業主控）'!#REF!+1,FALSE)),"",VLOOKUP(E151,労務比率,'報告書（事業主控）'!#REF!+1,FALSE))</f>
        <v/>
      </c>
      <c r="I151" s="86" t="e">
        <f>'報告書（事業主控）'!#REF!</f>
        <v>#REF!</v>
      </c>
      <c r="J151" s="86" t="e">
        <f>'報告書（事業主控）'!#REF!</f>
        <v>#REF!</v>
      </c>
      <c r="K151" s="86" t="e">
        <f>'報告書（事業主控）'!#REF!</f>
        <v>#REF!</v>
      </c>
      <c r="L151" s="86">
        <f t="shared" si="26"/>
        <v>0</v>
      </c>
      <c r="M151" s="86">
        <f t="shared" si="28"/>
        <v>0</v>
      </c>
      <c r="N151" s="86" t="e">
        <f t="shared" si="27"/>
        <v>#REF!</v>
      </c>
      <c r="O151" s="86" t="e">
        <f t="shared" si="29"/>
        <v>#REF!</v>
      </c>
      <c r="R151" s="86" t="e">
        <f>IF(AND(J151=0,C151&gt;=設定シート!E$85,C151&lt;=設定シート!G$85),1,0)</f>
        <v>#REF!</v>
      </c>
    </row>
    <row r="152" spans="1:18" ht="15" customHeight="1">
      <c r="B152" s="86">
        <v>8</v>
      </c>
      <c r="C152" s="86" t="e">
        <f>'報告書（事業主控）'!#REF!</f>
        <v>#REF!</v>
      </c>
      <c r="E152" s="86" t="e">
        <f>'報告書（事業主控）'!#REF!</f>
        <v>#REF!</v>
      </c>
      <c r="F152" s="86" t="e">
        <f>'報告書（事業主控）'!#REF!</f>
        <v>#REF!</v>
      </c>
      <c r="G152" s="86" t="str">
        <f>IF(ISERROR(VLOOKUP(E152,労務比率,'報告書（事業主控）'!#REF!,FALSE)),"",VLOOKUP(E152,労務比率,'報告書（事業主控）'!#REF!,FALSE))</f>
        <v/>
      </c>
      <c r="H152" s="86" t="str">
        <f>IF(ISERROR(VLOOKUP(E152,労務比率,'報告書（事業主控）'!#REF!+1,FALSE)),"",VLOOKUP(E152,労務比率,'報告書（事業主控）'!#REF!+1,FALSE))</f>
        <v/>
      </c>
      <c r="I152" s="86" t="e">
        <f>'報告書（事業主控）'!#REF!</f>
        <v>#REF!</v>
      </c>
      <c r="J152" s="86" t="e">
        <f>'報告書（事業主控）'!#REF!</f>
        <v>#REF!</v>
      </c>
      <c r="K152" s="86" t="e">
        <f>'報告書（事業主控）'!#REF!</f>
        <v>#REF!</v>
      </c>
      <c r="L152" s="86">
        <f t="shared" si="26"/>
        <v>0</v>
      </c>
      <c r="M152" s="86">
        <f t="shared" si="28"/>
        <v>0</v>
      </c>
      <c r="N152" s="86" t="e">
        <f t="shared" si="27"/>
        <v>#REF!</v>
      </c>
      <c r="O152" s="86" t="e">
        <f t="shared" si="29"/>
        <v>#REF!</v>
      </c>
      <c r="R152" s="86" t="e">
        <f>IF(AND(J152=0,C152&gt;=設定シート!E$85,C152&lt;=設定シート!G$85),1,0)</f>
        <v>#REF!</v>
      </c>
    </row>
    <row r="153" spans="1:18" ht="15" customHeight="1">
      <c r="B153" s="86">
        <v>9</v>
      </c>
      <c r="C153" s="86" t="e">
        <f>'報告書（事業主控）'!#REF!</f>
        <v>#REF!</v>
      </c>
      <c r="E153" s="86" t="e">
        <f>'報告書（事業主控）'!#REF!</f>
        <v>#REF!</v>
      </c>
      <c r="F153" s="86" t="e">
        <f>'報告書（事業主控）'!#REF!</f>
        <v>#REF!</v>
      </c>
      <c r="G153" s="86" t="str">
        <f>IF(ISERROR(VLOOKUP(E153,労務比率,'報告書（事業主控）'!#REF!,FALSE)),"",VLOOKUP(E153,労務比率,'報告書（事業主控）'!#REF!,FALSE))</f>
        <v/>
      </c>
      <c r="H153" s="86" t="str">
        <f>IF(ISERROR(VLOOKUP(E153,労務比率,'報告書（事業主控）'!#REF!+1,FALSE)),"",VLOOKUP(E153,労務比率,'報告書（事業主控）'!#REF!+1,FALSE))</f>
        <v/>
      </c>
      <c r="I153" s="86" t="e">
        <f>'報告書（事業主控）'!#REF!</f>
        <v>#REF!</v>
      </c>
      <c r="J153" s="86" t="e">
        <f>'報告書（事業主控）'!#REF!</f>
        <v>#REF!</v>
      </c>
      <c r="K153" s="86" t="e">
        <f>'報告書（事業主控）'!#REF!</f>
        <v>#REF!</v>
      </c>
      <c r="L153" s="86">
        <f t="shared" si="26"/>
        <v>0</v>
      </c>
      <c r="M153" s="86">
        <f t="shared" si="28"/>
        <v>0</v>
      </c>
      <c r="N153" s="86" t="e">
        <f t="shared" si="27"/>
        <v>#REF!</v>
      </c>
      <c r="O153" s="86" t="e">
        <f t="shared" si="29"/>
        <v>#REF!</v>
      </c>
      <c r="R153" s="86" t="e">
        <f>IF(AND(J153=0,C153&gt;=設定シート!E$85,C153&lt;=設定シート!G$85),1,0)</f>
        <v>#REF!</v>
      </c>
    </row>
    <row r="154" spans="1:18" ht="15" customHeight="1">
      <c r="A154" s="86">
        <v>13</v>
      </c>
      <c r="B154" s="86">
        <v>1</v>
      </c>
      <c r="C154" s="86" t="e">
        <f>'報告書（事業主控）'!#REF!</f>
        <v>#REF!</v>
      </c>
      <c r="E154" s="86" t="e">
        <f>'報告書（事業主控）'!#REF!</f>
        <v>#REF!</v>
      </c>
      <c r="F154" s="86" t="e">
        <f>'報告書（事業主控）'!#REF!</f>
        <v>#REF!</v>
      </c>
      <c r="G154" s="86" t="str">
        <f>IF(ISERROR(VLOOKUP(E154,労務比率,'報告書（事業主控）'!#REF!,FALSE)),"",VLOOKUP(E154,労務比率,'報告書（事業主控）'!#REF!,FALSE))</f>
        <v/>
      </c>
      <c r="H154" s="86" t="str">
        <f>IF(ISERROR(VLOOKUP(E154,労務比率,'報告書（事業主控）'!#REF!+1,FALSE)),"",VLOOKUP(E154,労務比率,'報告書（事業主控）'!#REF!+1,FALSE))</f>
        <v/>
      </c>
      <c r="I154" s="86" t="e">
        <f>'報告書（事業主控）'!#REF!</f>
        <v>#REF!</v>
      </c>
      <c r="J154" s="86" t="e">
        <f>'報告書（事業主控）'!#REF!</f>
        <v>#REF!</v>
      </c>
      <c r="K154" s="86" t="e">
        <f>'報告書（事業主控）'!#REF!</f>
        <v>#REF!</v>
      </c>
      <c r="L154" s="86">
        <f t="shared" si="26"/>
        <v>0</v>
      </c>
      <c r="M154" s="86">
        <f t="shared" si="28"/>
        <v>0</v>
      </c>
      <c r="N154" s="86" t="e">
        <f t="shared" si="27"/>
        <v>#REF!</v>
      </c>
      <c r="O154" s="86" t="e">
        <f t="shared" si="29"/>
        <v>#REF!</v>
      </c>
      <c r="P154" s="86">
        <f>INT(SUMIF(O154:O162,0,I154:I162)*105/108)</f>
        <v>0</v>
      </c>
      <c r="Q154" s="86">
        <f>INT(P154*IF(COUNTIF(R154:R162,1)=0,0,SUMIF(R154:R162,1,G154:G162)/COUNTIF(R154:R162,1))/100)</f>
        <v>0</v>
      </c>
      <c r="R154" s="86" t="e">
        <f>IF(AND(J154=0,C154&gt;=設定シート!E$85,C154&lt;=設定シート!G$85),1,0)</f>
        <v>#REF!</v>
      </c>
    </row>
    <row r="155" spans="1:18" ht="15" customHeight="1">
      <c r="B155" s="86">
        <v>2</v>
      </c>
      <c r="C155" s="86" t="e">
        <f>'報告書（事業主控）'!#REF!</f>
        <v>#REF!</v>
      </c>
      <c r="E155" s="86" t="e">
        <f>'報告書（事業主控）'!#REF!</f>
        <v>#REF!</v>
      </c>
      <c r="F155" s="86" t="e">
        <f>'報告書（事業主控）'!#REF!</f>
        <v>#REF!</v>
      </c>
      <c r="G155" s="86" t="str">
        <f>IF(ISERROR(VLOOKUP(E155,労務比率,'報告書（事業主控）'!#REF!,FALSE)),"",VLOOKUP(E155,労務比率,'報告書（事業主控）'!#REF!,FALSE))</f>
        <v/>
      </c>
      <c r="H155" s="86" t="str">
        <f>IF(ISERROR(VLOOKUP(E155,労務比率,'報告書（事業主控）'!#REF!+1,FALSE)),"",VLOOKUP(E155,労務比率,'報告書（事業主控）'!#REF!+1,FALSE))</f>
        <v/>
      </c>
      <c r="I155" s="86" t="e">
        <f>'報告書（事業主控）'!#REF!</f>
        <v>#REF!</v>
      </c>
      <c r="J155" s="86" t="e">
        <f>'報告書（事業主控）'!#REF!</f>
        <v>#REF!</v>
      </c>
      <c r="K155" s="86" t="e">
        <f>'報告書（事業主控）'!#REF!</f>
        <v>#REF!</v>
      </c>
      <c r="L155" s="86">
        <f t="shared" si="26"/>
        <v>0</v>
      </c>
      <c r="M155" s="86">
        <f t="shared" si="28"/>
        <v>0</v>
      </c>
      <c r="N155" s="86" t="e">
        <f t="shared" si="27"/>
        <v>#REF!</v>
      </c>
      <c r="O155" s="86" t="e">
        <f t="shared" si="29"/>
        <v>#REF!</v>
      </c>
      <c r="R155" s="86" t="e">
        <f>IF(AND(J155=0,C155&gt;=設定シート!E$85,C155&lt;=設定シート!G$85),1,0)</f>
        <v>#REF!</v>
      </c>
    </row>
    <row r="156" spans="1:18" ht="15" customHeight="1">
      <c r="B156" s="86">
        <v>3</v>
      </c>
      <c r="C156" s="86" t="e">
        <f>'報告書（事業主控）'!#REF!</f>
        <v>#REF!</v>
      </c>
      <c r="E156" s="86" t="e">
        <f>'報告書（事業主控）'!#REF!</f>
        <v>#REF!</v>
      </c>
      <c r="F156" s="86" t="e">
        <f>'報告書（事業主控）'!#REF!</f>
        <v>#REF!</v>
      </c>
      <c r="G156" s="86" t="str">
        <f>IF(ISERROR(VLOOKUP(E156,労務比率,'報告書（事業主控）'!#REF!,FALSE)),"",VLOOKUP(E156,労務比率,'報告書（事業主控）'!#REF!,FALSE))</f>
        <v/>
      </c>
      <c r="H156" s="86" t="str">
        <f>IF(ISERROR(VLOOKUP(E156,労務比率,'報告書（事業主控）'!#REF!+1,FALSE)),"",VLOOKUP(E156,労務比率,'報告書（事業主控）'!#REF!+1,FALSE))</f>
        <v/>
      </c>
      <c r="I156" s="86" t="e">
        <f>'報告書（事業主控）'!#REF!</f>
        <v>#REF!</v>
      </c>
      <c r="J156" s="86" t="e">
        <f>'報告書（事業主控）'!#REF!</f>
        <v>#REF!</v>
      </c>
      <c r="K156" s="86" t="e">
        <f>'報告書（事業主控）'!#REF!</f>
        <v>#REF!</v>
      </c>
      <c r="L156" s="86">
        <f t="shared" si="26"/>
        <v>0</v>
      </c>
      <c r="M156" s="86">
        <f t="shared" si="28"/>
        <v>0</v>
      </c>
      <c r="N156" s="86" t="e">
        <f t="shared" si="27"/>
        <v>#REF!</v>
      </c>
      <c r="O156" s="86" t="e">
        <f t="shared" si="29"/>
        <v>#REF!</v>
      </c>
      <c r="R156" s="86" t="e">
        <f>IF(AND(J156=0,C156&gt;=設定シート!E$85,C156&lt;=設定シート!G$85),1,0)</f>
        <v>#REF!</v>
      </c>
    </row>
    <row r="157" spans="1:18" ht="15" customHeight="1">
      <c r="B157" s="86">
        <v>4</v>
      </c>
      <c r="C157" s="86" t="e">
        <f>'報告書（事業主控）'!#REF!</f>
        <v>#REF!</v>
      </c>
      <c r="E157" s="86" t="e">
        <f>'報告書（事業主控）'!#REF!</f>
        <v>#REF!</v>
      </c>
      <c r="F157" s="86" t="e">
        <f>'報告書（事業主控）'!#REF!</f>
        <v>#REF!</v>
      </c>
      <c r="G157" s="86" t="str">
        <f>IF(ISERROR(VLOOKUP(E157,労務比率,'報告書（事業主控）'!#REF!,FALSE)),"",VLOOKUP(E157,労務比率,'報告書（事業主控）'!#REF!,FALSE))</f>
        <v/>
      </c>
      <c r="H157" s="86" t="str">
        <f>IF(ISERROR(VLOOKUP(E157,労務比率,'報告書（事業主控）'!#REF!+1,FALSE)),"",VLOOKUP(E157,労務比率,'報告書（事業主控）'!#REF!+1,FALSE))</f>
        <v/>
      </c>
      <c r="I157" s="86" t="e">
        <f>'報告書（事業主控）'!#REF!</f>
        <v>#REF!</v>
      </c>
      <c r="J157" s="86" t="e">
        <f>'報告書（事業主控）'!#REF!</f>
        <v>#REF!</v>
      </c>
      <c r="K157" s="86" t="e">
        <f>'報告書（事業主控）'!#REF!</f>
        <v>#REF!</v>
      </c>
      <c r="L157" s="86">
        <f t="shared" si="26"/>
        <v>0</v>
      </c>
      <c r="M157" s="86">
        <f t="shared" si="28"/>
        <v>0</v>
      </c>
      <c r="N157" s="86" t="e">
        <f t="shared" si="27"/>
        <v>#REF!</v>
      </c>
      <c r="O157" s="86" t="e">
        <f t="shared" si="29"/>
        <v>#REF!</v>
      </c>
      <c r="R157" s="86" t="e">
        <f>IF(AND(J157=0,C157&gt;=設定シート!E$85,C157&lt;=設定シート!G$85),1,0)</f>
        <v>#REF!</v>
      </c>
    </row>
    <row r="158" spans="1:18" ht="15" customHeight="1">
      <c r="B158" s="86">
        <v>5</v>
      </c>
      <c r="C158" s="86" t="e">
        <f>'報告書（事業主控）'!#REF!</f>
        <v>#REF!</v>
      </c>
      <c r="E158" s="86" t="e">
        <f>'報告書（事業主控）'!#REF!</f>
        <v>#REF!</v>
      </c>
      <c r="F158" s="86" t="e">
        <f>'報告書（事業主控）'!#REF!</f>
        <v>#REF!</v>
      </c>
      <c r="G158" s="86" t="str">
        <f>IF(ISERROR(VLOOKUP(E158,労務比率,'報告書（事業主控）'!#REF!,FALSE)),"",VLOOKUP(E158,労務比率,'報告書（事業主控）'!#REF!,FALSE))</f>
        <v/>
      </c>
      <c r="H158" s="86" t="str">
        <f>IF(ISERROR(VLOOKUP(E158,労務比率,'報告書（事業主控）'!#REF!+1,FALSE)),"",VLOOKUP(E158,労務比率,'報告書（事業主控）'!#REF!+1,FALSE))</f>
        <v/>
      </c>
      <c r="I158" s="86" t="e">
        <f>'報告書（事業主控）'!#REF!</f>
        <v>#REF!</v>
      </c>
      <c r="J158" s="86" t="e">
        <f>'報告書（事業主控）'!#REF!</f>
        <v>#REF!</v>
      </c>
      <c r="K158" s="86" t="e">
        <f>'報告書（事業主控）'!#REF!</f>
        <v>#REF!</v>
      </c>
      <c r="L158" s="86">
        <f t="shared" si="26"/>
        <v>0</v>
      </c>
      <c r="M158" s="86">
        <f t="shared" si="28"/>
        <v>0</v>
      </c>
      <c r="N158" s="86" t="e">
        <f t="shared" si="27"/>
        <v>#REF!</v>
      </c>
      <c r="O158" s="86" t="e">
        <f t="shared" si="29"/>
        <v>#REF!</v>
      </c>
      <c r="R158" s="86" t="e">
        <f>IF(AND(J158=0,C158&gt;=設定シート!E$85,C158&lt;=設定シート!G$85),1,0)</f>
        <v>#REF!</v>
      </c>
    </row>
    <row r="159" spans="1:18" ht="15" customHeight="1">
      <c r="B159" s="86">
        <v>6</v>
      </c>
      <c r="C159" s="86" t="e">
        <f>'報告書（事業主控）'!#REF!</f>
        <v>#REF!</v>
      </c>
      <c r="E159" s="86" t="e">
        <f>'報告書（事業主控）'!#REF!</f>
        <v>#REF!</v>
      </c>
      <c r="F159" s="86" t="e">
        <f>'報告書（事業主控）'!#REF!</f>
        <v>#REF!</v>
      </c>
      <c r="G159" s="86" t="str">
        <f>IF(ISERROR(VLOOKUP(E159,労務比率,'報告書（事業主控）'!#REF!,FALSE)),"",VLOOKUP(E159,労務比率,'報告書（事業主控）'!#REF!,FALSE))</f>
        <v/>
      </c>
      <c r="H159" s="86" t="str">
        <f>IF(ISERROR(VLOOKUP(E159,労務比率,'報告書（事業主控）'!#REF!+1,FALSE)),"",VLOOKUP(E159,労務比率,'報告書（事業主控）'!#REF!+1,FALSE))</f>
        <v/>
      </c>
      <c r="I159" s="86" t="e">
        <f>'報告書（事業主控）'!#REF!</f>
        <v>#REF!</v>
      </c>
      <c r="J159" s="86" t="e">
        <f>'報告書（事業主控）'!#REF!</f>
        <v>#REF!</v>
      </c>
      <c r="K159" s="86" t="e">
        <f>'報告書（事業主控）'!#REF!</f>
        <v>#REF!</v>
      </c>
      <c r="L159" s="86">
        <f t="shared" si="26"/>
        <v>0</v>
      </c>
      <c r="M159" s="86">
        <f t="shared" si="28"/>
        <v>0</v>
      </c>
      <c r="N159" s="86" t="e">
        <f t="shared" si="27"/>
        <v>#REF!</v>
      </c>
      <c r="O159" s="86" t="e">
        <f t="shared" si="29"/>
        <v>#REF!</v>
      </c>
      <c r="R159" s="86" t="e">
        <f>IF(AND(J159=0,C159&gt;=設定シート!E$85,C159&lt;=設定シート!G$85),1,0)</f>
        <v>#REF!</v>
      </c>
    </row>
    <row r="160" spans="1:18" ht="15" customHeight="1">
      <c r="B160" s="86">
        <v>7</v>
      </c>
      <c r="C160" s="86" t="e">
        <f>'報告書（事業主控）'!#REF!</f>
        <v>#REF!</v>
      </c>
      <c r="E160" s="86" t="e">
        <f>'報告書（事業主控）'!#REF!</f>
        <v>#REF!</v>
      </c>
      <c r="F160" s="86" t="e">
        <f>'報告書（事業主控）'!#REF!</f>
        <v>#REF!</v>
      </c>
      <c r="G160" s="86" t="str">
        <f>IF(ISERROR(VLOOKUP(E160,労務比率,'報告書（事業主控）'!#REF!,FALSE)),"",VLOOKUP(E160,労務比率,'報告書（事業主控）'!#REF!,FALSE))</f>
        <v/>
      </c>
      <c r="H160" s="86" t="str">
        <f>IF(ISERROR(VLOOKUP(E160,労務比率,'報告書（事業主控）'!#REF!+1,FALSE)),"",VLOOKUP(E160,労務比率,'報告書（事業主控）'!#REF!+1,FALSE))</f>
        <v/>
      </c>
      <c r="I160" s="86" t="e">
        <f>'報告書（事業主控）'!#REF!</f>
        <v>#REF!</v>
      </c>
      <c r="J160" s="86" t="e">
        <f>'報告書（事業主控）'!#REF!</f>
        <v>#REF!</v>
      </c>
      <c r="K160" s="86" t="e">
        <f>'報告書（事業主控）'!#REF!</f>
        <v>#REF!</v>
      </c>
      <c r="L160" s="86">
        <f t="shared" si="26"/>
        <v>0</v>
      </c>
      <c r="M160" s="86">
        <f t="shared" si="28"/>
        <v>0</v>
      </c>
      <c r="N160" s="86" t="e">
        <f t="shared" si="27"/>
        <v>#REF!</v>
      </c>
      <c r="O160" s="86" t="e">
        <f t="shared" si="29"/>
        <v>#REF!</v>
      </c>
      <c r="R160" s="86" t="e">
        <f>IF(AND(J160=0,C160&gt;=設定シート!E$85,C160&lt;=設定シート!G$85),1,0)</f>
        <v>#REF!</v>
      </c>
    </row>
    <row r="161" spans="1:18" ht="15" customHeight="1">
      <c r="B161" s="86">
        <v>8</v>
      </c>
      <c r="C161" s="86" t="e">
        <f>'報告書（事業主控）'!#REF!</f>
        <v>#REF!</v>
      </c>
      <c r="E161" s="86" t="e">
        <f>'報告書（事業主控）'!#REF!</f>
        <v>#REF!</v>
      </c>
      <c r="F161" s="86" t="e">
        <f>'報告書（事業主控）'!#REF!</f>
        <v>#REF!</v>
      </c>
      <c r="G161" s="86" t="str">
        <f>IF(ISERROR(VLOOKUP(E161,労務比率,'報告書（事業主控）'!#REF!,FALSE)),"",VLOOKUP(E161,労務比率,'報告書（事業主控）'!#REF!,FALSE))</f>
        <v/>
      </c>
      <c r="H161" s="86" t="str">
        <f>IF(ISERROR(VLOOKUP(E161,労務比率,'報告書（事業主控）'!#REF!+1,FALSE)),"",VLOOKUP(E161,労務比率,'報告書（事業主控）'!#REF!+1,FALSE))</f>
        <v/>
      </c>
      <c r="I161" s="86" t="e">
        <f>'報告書（事業主控）'!#REF!</f>
        <v>#REF!</v>
      </c>
      <c r="J161" s="86" t="e">
        <f>'報告書（事業主控）'!#REF!</f>
        <v>#REF!</v>
      </c>
      <c r="K161" s="86" t="e">
        <f>'報告書（事業主控）'!#REF!</f>
        <v>#REF!</v>
      </c>
      <c r="L161" s="86">
        <f t="shared" si="26"/>
        <v>0</v>
      </c>
      <c r="M161" s="86">
        <f t="shared" si="28"/>
        <v>0</v>
      </c>
      <c r="N161" s="86" t="e">
        <f t="shared" si="27"/>
        <v>#REF!</v>
      </c>
      <c r="O161" s="86" t="e">
        <f t="shared" si="29"/>
        <v>#REF!</v>
      </c>
      <c r="R161" s="86" t="e">
        <f>IF(AND(J161=0,C161&gt;=設定シート!E$85,C161&lt;=設定シート!G$85),1,0)</f>
        <v>#REF!</v>
      </c>
    </row>
    <row r="162" spans="1:18" ht="15" customHeight="1">
      <c r="B162" s="86">
        <v>9</v>
      </c>
      <c r="C162" s="86" t="e">
        <f>'報告書（事業主控）'!#REF!</f>
        <v>#REF!</v>
      </c>
      <c r="E162" s="86" t="e">
        <f>'報告書（事業主控）'!#REF!</f>
        <v>#REF!</v>
      </c>
      <c r="F162" s="86" t="e">
        <f>'報告書（事業主控）'!#REF!</f>
        <v>#REF!</v>
      </c>
      <c r="G162" s="86" t="str">
        <f>IF(ISERROR(VLOOKUP(E162,労務比率,'報告書（事業主控）'!#REF!,FALSE)),"",VLOOKUP(E162,労務比率,'報告書（事業主控）'!#REF!,FALSE))</f>
        <v/>
      </c>
      <c r="H162" s="86" t="str">
        <f>IF(ISERROR(VLOOKUP(E162,労務比率,'報告書（事業主控）'!#REF!+1,FALSE)),"",VLOOKUP(E162,労務比率,'報告書（事業主控）'!#REF!+1,FALSE))</f>
        <v/>
      </c>
      <c r="I162" s="86" t="e">
        <f>'報告書（事業主控）'!#REF!</f>
        <v>#REF!</v>
      </c>
      <c r="J162" s="86" t="e">
        <f>'報告書（事業主控）'!#REF!</f>
        <v>#REF!</v>
      </c>
      <c r="K162" s="86" t="e">
        <f>'報告書（事業主控）'!#REF!</f>
        <v>#REF!</v>
      </c>
      <c r="L162" s="86">
        <f t="shared" si="26"/>
        <v>0</v>
      </c>
      <c r="M162" s="86">
        <f t="shared" si="28"/>
        <v>0</v>
      </c>
      <c r="N162" s="86" t="e">
        <f t="shared" si="27"/>
        <v>#REF!</v>
      </c>
      <c r="O162" s="86" t="e">
        <f t="shared" si="29"/>
        <v>#REF!</v>
      </c>
      <c r="R162" s="86" t="e">
        <f>IF(AND(J162=0,C162&gt;=設定シート!E$85,C162&lt;=設定シート!G$85),1,0)</f>
        <v>#REF!</v>
      </c>
    </row>
    <row r="163" spans="1:18" ht="15" customHeight="1">
      <c r="A163" s="86">
        <v>14</v>
      </c>
      <c r="B163" s="86">
        <v>1</v>
      </c>
      <c r="C163" s="86" t="e">
        <f>'報告書（事業主控）'!#REF!</f>
        <v>#REF!</v>
      </c>
      <c r="E163" s="86" t="e">
        <f>'報告書（事業主控）'!#REF!</f>
        <v>#REF!</v>
      </c>
      <c r="F163" s="86" t="e">
        <f>'報告書（事業主控）'!#REF!</f>
        <v>#REF!</v>
      </c>
      <c r="G163" s="86" t="str">
        <f>IF(ISERROR(VLOOKUP(E163,労務比率,'報告書（事業主控）'!#REF!,FALSE)),"",VLOOKUP(E163,労務比率,'報告書（事業主控）'!#REF!,FALSE))</f>
        <v/>
      </c>
      <c r="H163" s="86" t="str">
        <f>IF(ISERROR(VLOOKUP(E163,労務比率,'報告書（事業主控）'!#REF!+1,FALSE)),"",VLOOKUP(E163,労務比率,'報告書（事業主控）'!#REF!+1,FALSE))</f>
        <v/>
      </c>
      <c r="I163" s="86" t="e">
        <f>'報告書（事業主控）'!#REF!</f>
        <v>#REF!</v>
      </c>
      <c r="J163" s="86" t="e">
        <f>'報告書（事業主控）'!#REF!</f>
        <v>#REF!</v>
      </c>
      <c r="K163" s="86" t="e">
        <f>'報告書（事業主控）'!#REF!</f>
        <v>#REF!</v>
      </c>
      <c r="L163" s="86">
        <f t="shared" si="26"/>
        <v>0</v>
      </c>
      <c r="M163" s="86">
        <f t="shared" si="28"/>
        <v>0</v>
      </c>
      <c r="N163" s="86" t="e">
        <f t="shared" si="27"/>
        <v>#REF!</v>
      </c>
      <c r="O163" s="86" t="e">
        <f t="shared" si="29"/>
        <v>#REF!</v>
      </c>
      <c r="P163" s="86">
        <f>INT(SUMIF(O163:O171,0,I163:I171)*105/108)</f>
        <v>0</v>
      </c>
      <c r="Q163" s="86">
        <f>INT(P163*IF(COUNTIF(R163:R171,1)=0,0,SUMIF(R163:R171,1,G163:G171)/COUNTIF(R163:R171,1))/100)</f>
        <v>0</v>
      </c>
      <c r="R163" s="86" t="e">
        <f>IF(AND(J163=0,C163&gt;=設定シート!E$85,C163&lt;=設定シート!G$85),1,0)</f>
        <v>#REF!</v>
      </c>
    </row>
    <row r="164" spans="1:18" ht="15" customHeight="1">
      <c r="B164" s="86">
        <v>2</v>
      </c>
      <c r="C164" s="86" t="e">
        <f>'報告書（事業主控）'!#REF!</f>
        <v>#REF!</v>
      </c>
      <c r="E164" s="86" t="e">
        <f>'報告書（事業主控）'!#REF!</f>
        <v>#REF!</v>
      </c>
      <c r="F164" s="86" t="e">
        <f>'報告書（事業主控）'!#REF!</f>
        <v>#REF!</v>
      </c>
      <c r="G164" s="86" t="str">
        <f>IF(ISERROR(VLOOKUP(E164,労務比率,'報告書（事業主控）'!#REF!,FALSE)),"",VLOOKUP(E164,労務比率,'報告書（事業主控）'!#REF!,FALSE))</f>
        <v/>
      </c>
      <c r="H164" s="86" t="str">
        <f>IF(ISERROR(VLOOKUP(E164,労務比率,'報告書（事業主控）'!#REF!+1,FALSE)),"",VLOOKUP(E164,労務比率,'報告書（事業主控）'!#REF!+1,FALSE))</f>
        <v/>
      </c>
      <c r="I164" s="86" t="e">
        <f>'報告書（事業主控）'!#REF!</f>
        <v>#REF!</v>
      </c>
      <c r="J164" s="86" t="e">
        <f>'報告書（事業主控）'!#REF!</f>
        <v>#REF!</v>
      </c>
      <c r="K164" s="86" t="e">
        <f>'報告書（事業主控）'!#REF!</f>
        <v>#REF!</v>
      </c>
      <c r="L164" s="86">
        <f t="shared" si="26"/>
        <v>0</v>
      </c>
      <c r="M164" s="86">
        <f t="shared" si="28"/>
        <v>0</v>
      </c>
      <c r="N164" s="86" t="e">
        <f t="shared" si="27"/>
        <v>#REF!</v>
      </c>
      <c r="O164" s="86" t="e">
        <f t="shared" si="29"/>
        <v>#REF!</v>
      </c>
      <c r="R164" s="86" t="e">
        <f>IF(AND(J164=0,C164&gt;=設定シート!E$85,C164&lt;=設定シート!G$85),1,0)</f>
        <v>#REF!</v>
      </c>
    </row>
    <row r="165" spans="1:18" ht="15" customHeight="1">
      <c r="B165" s="86">
        <v>3</v>
      </c>
      <c r="C165" s="86" t="e">
        <f>'報告書（事業主控）'!#REF!</f>
        <v>#REF!</v>
      </c>
      <c r="E165" s="86" t="e">
        <f>'報告書（事業主控）'!#REF!</f>
        <v>#REF!</v>
      </c>
      <c r="F165" s="86" t="e">
        <f>'報告書（事業主控）'!#REF!</f>
        <v>#REF!</v>
      </c>
      <c r="G165" s="86" t="str">
        <f>IF(ISERROR(VLOOKUP(E165,労務比率,'報告書（事業主控）'!#REF!,FALSE)),"",VLOOKUP(E165,労務比率,'報告書（事業主控）'!#REF!,FALSE))</f>
        <v/>
      </c>
      <c r="H165" s="86" t="str">
        <f>IF(ISERROR(VLOOKUP(E165,労務比率,'報告書（事業主控）'!#REF!+1,FALSE)),"",VLOOKUP(E165,労務比率,'報告書（事業主控）'!#REF!+1,FALSE))</f>
        <v/>
      </c>
      <c r="I165" s="86" t="e">
        <f>'報告書（事業主控）'!#REF!</f>
        <v>#REF!</v>
      </c>
      <c r="J165" s="86" t="e">
        <f>'報告書（事業主控）'!#REF!</f>
        <v>#REF!</v>
      </c>
      <c r="K165" s="86" t="e">
        <f>'報告書（事業主控）'!#REF!</f>
        <v>#REF!</v>
      </c>
      <c r="L165" s="86">
        <f t="shared" si="26"/>
        <v>0</v>
      </c>
      <c r="M165" s="86">
        <f t="shared" si="28"/>
        <v>0</v>
      </c>
      <c r="N165" s="86" t="e">
        <f t="shared" si="27"/>
        <v>#REF!</v>
      </c>
      <c r="O165" s="86" t="e">
        <f t="shared" si="29"/>
        <v>#REF!</v>
      </c>
      <c r="R165" s="86" t="e">
        <f>IF(AND(J165=0,C165&gt;=設定シート!E$85,C165&lt;=設定シート!G$85),1,0)</f>
        <v>#REF!</v>
      </c>
    </row>
    <row r="166" spans="1:18" ht="15" customHeight="1">
      <c r="B166" s="86">
        <v>4</v>
      </c>
      <c r="C166" s="86" t="e">
        <f>'報告書（事業主控）'!#REF!</f>
        <v>#REF!</v>
      </c>
      <c r="E166" s="86" t="e">
        <f>'報告書（事業主控）'!#REF!</f>
        <v>#REF!</v>
      </c>
      <c r="F166" s="86" t="e">
        <f>'報告書（事業主控）'!#REF!</f>
        <v>#REF!</v>
      </c>
      <c r="G166" s="86" t="str">
        <f>IF(ISERROR(VLOOKUP(E166,労務比率,'報告書（事業主控）'!#REF!,FALSE)),"",VLOOKUP(E166,労務比率,'報告書（事業主控）'!#REF!,FALSE))</f>
        <v/>
      </c>
      <c r="H166" s="86" t="str">
        <f>IF(ISERROR(VLOOKUP(E166,労務比率,'報告書（事業主控）'!#REF!+1,FALSE)),"",VLOOKUP(E166,労務比率,'報告書（事業主控）'!#REF!+1,FALSE))</f>
        <v/>
      </c>
      <c r="I166" s="86" t="e">
        <f>'報告書（事業主控）'!#REF!</f>
        <v>#REF!</v>
      </c>
      <c r="J166" s="86" t="e">
        <f>'報告書（事業主控）'!#REF!</f>
        <v>#REF!</v>
      </c>
      <c r="K166" s="86" t="e">
        <f>'報告書（事業主控）'!#REF!</f>
        <v>#REF!</v>
      </c>
      <c r="L166" s="86">
        <f t="shared" si="26"/>
        <v>0</v>
      </c>
      <c r="M166" s="86">
        <f t="shared" si="28"/>
        <v>0</v>
      </c>
      <c r="N166" s="86" t="e">
        <f t="shared" si="27"/>
        <v>#REF!</v>
      </c>
      <c r="O166" s="86" t="e">
        <f t="shared" si="29"/>
        <v>#REF!</v>
      </c>
      <c r="R166" s="86" t="e">
        <f>IF(AND(J166=0,C166&gt;=設定シート!E$85,C166&lt;=設定シート!G$85),1,0)</f>
        <v>#REF!</v>
      </c>
    </row>
    <row r="167" spans="1:18" ht="15" customHeight="1">
      <c r="B167" s="86">
        <v>5</v>
      </c>
      <c r="C167" s="86" t="e">
        <f>'報告書（事業主控）'!#REF!</f>
        <v>#REF!</v>
      </c>
      <c r="E167" s="86" t="e">
        <f>'報告書（事業主控）'!#REF!</f>
        <v>#REF!</v>
      </c>
      <c r="F167" s="86" t="e">
        <f>'報告書（事業主控）'!#REF!</f>
        <v>#REF!</v>
      </c>
      <c r="G167" s="86" t="str">
        <f>IF(ISERROR(VLOOKUP(E167,労務比率,'報告書（事業主控）'!#REF!,FALSE)),"",VLOOKUP(E167,労務比率,'報告書（事業主控）'!#REF!,FALSE))</f>
        <v/>
      </c>
      <c r="H167" s="86" t="str">
        <f>IF(ISERROR(VLOOKUP(E167,労務比率,'報告書（事業主控）'!#REF!+1,FALSE)),"",VLOOKUP(E167,労務比率,'報告書（事業主控）'!#REF!+1,FALSE))</f>
        <v/>
      </c>
      <c r="I167" s="86" t="e">
        <f>'報告書（事業主控）'!#REF!</f>
        <v>#REF!</v>
      </c>
      <c r="J167" s="86" t="e">
        <f>'報告書（事業主控）'!#REF!</f>
        <v>#REF!</v>
      </c>
      <c r="K167" s="86" t="e">
        <f>'報告書（事業主控）'!#REF!</f>
        <v>#REF!</v>
      </c>
      <c r="L167" s="86">
        <f t="shared" si="26"/>
        <v>0</v>
      </c>
      <c r="M167" s="86">
        <f t="shared" si="28"/>
        <v>0</v>
      </c>
      <c r="N167" s="86" t="e">
        <f t="shared" si="27"/>
        <v>#REF!</v>
      </c>
      <c r="O167" s="86" t="e">
        <f t="shared" si="29"/>
        <v>#REF!</v>
      </c>
      <c r="R167" s="86" t="e">
        <f>IF(AND(J167=0,C167&gt;=設定シート!E$85,C167&lt;=設定シート!G$85),1,0)</f>
        <v>#REF!</v>
      </c>
    </row>
    <row r="168" spans="1:18" ht="15" customHeight="1">
      <c r="B168" s="86">
        <v>6</v>
      </c>
      <c r="C168" s="86" t="e">
        <f>'報告書（事業主控）'!#REF!</f>
        <v>#REF!</v>
      </c>
      <c r="E168" s="86" t="e">
        <f>'報告書（事業主控）'!#REF!</f>
        <v>#REF!</v>
      </c>
      <c r="F168" s="86" t="e">
        <f>'報告書（事業主控）'!#REF!</f>
        <v>#REF!</v>
      </c>
      <c r="G168" s="86" t="str">
        <f>IF(ISERROR(VLOOKUP(E168,労務比率,'報告書（事業主控）'!#REF!,FALSE)),"",VLOOKUP(E168,労務比率,'報告書（事業主控）'!#REF!,FALSE))</f>
        <v/>
      </c>
      <c r="H168" s="86" t="str">
        <f>IF(ISERROR(VLOOKUP(E168,労務比率,'報告書（事業主控）'!#REF!+1,FALSE)),"",VLOOKUP(E168,労務比率,'報告書（事業主控）'!#REF!+1,FALSE))</f>
        <v/>
      </c>
      <c r="I168" s="86" t="e">
        <f>'報告書（事業主控）'!#REF!</f>
        <v>#REF!</v>
      </c>
      <c r="J168" s="86" t="e">
        <f>'報告書（事業主控）'!#REF!</f>
        <v>#REF!</v>
      </c>
      <c r="K168" s="86" t="e">
        <f>'報告書（事業主控）'!#REF!</f>
        <v>#REF!</v>
      </c>
      <c r="L168" s="86">
        <f t="shared" si="26"/>
        <v>0</v>
      </c>
      <c r="M168" s="86">
        <f t="shared" si="28"/>
        <v>0</v>
      </c>
      <c r="N168" s="86" t="e">
        <f t="shared" si="27"/>
        <v>#REF!</v>
      </c>
      <c r="O168" s="86" t="e">
        <f t="shared" si="29"/>
        <v>#REF!</v>
      </c>
      <c r="R168" s="86" t="e">
        <f>IF(AND(J168=0,C168&gt;=設定シート!E$85,C168&lt;=設定シート!G$85),1,0)</f>
        <v>#REF!</v>
      </c>
    </row>
    <row r="169" spans="1:18" ht="15" customHeight="1">
      <c r="B169" s="86">
        <v>7</v>
      </c>
      <c r="C169" s="86" t="e">
        <f>'報告書（事業主控）'!#REF!</f>
        <v>#REF!</v>
      </c>
      <c r="E169" s="86" t="e">
        <f>'報告書（事業主控）'!#REF!</f>
        <v>#REF!</v>
      </c>
      <c r="F169" s="86" t="e">
        <f>'報告書（事業主控）'!#REF!</f>
        <v>#REF!</v>
      </c>
      <c r="G169" s="86" t="str">
        <f>IF(ISERROR(VLOOKUP(E169,労務比率,'報告書（事業主控）'!#REF!,FALSE)),"",VLOOKUP(E169,労務比率,'報告書（事業主控）'!#REF!,FALSE))</f>
        <v/>
      </c>
      <c r="H169" s="86" t="str">
        <f>IF(ISERROR(VLOOKUP(E169,労務比率,'報告書（事業主控）'!#REF!+1,FALSE)),"",VLOOKUP(E169,労務比率,'報告書（事業主控）'!#REF!+1,FALSE))</f>
        <v/>
      </c>
      <c r="I169" s="86" t="e">
        <f>'報告書（事業主控）'!#REF!</f>
        <v>#REF!</v>
      </c>
      <c r="J169" s="86" t="e">
        <f>'報告書（事業主控）'!#REF!</f>
        <v>#REF!</v>
      </c>
      <c r="K169" s="86" t="e">
        <f>'報告書（事業主控）'!#REF!</f>
        <v>#REF!</v>
      </c>
      <c r="L169" s="86">
        <f t="shared" si="26"/>
        <v>0</v>
      </c>
      <c r="M169" s="86">
        <f t="shared" si="28"/>
        <v>0</v>
      </c>
      <c r="N169" s="86" t="e">
        <f t="shared" si="27"/>
        <v>#REF!</v>
      </c>
      <c r="O169" s="86" t="e">
        <f t="shared" si="29"/>
        <v>#REF!</v>
      </c>
      <c r="R169" s="86" t="e">
        <f>IF(AND(J169=0,C169&gt;=設定シート!E$85,C169&lt;=設定シート!G$85),1,0)</f>
        <v>#REF!</v>
      </c>
    </row>
    <row r="170" spans="1:18" ht="15" customHeight="1">
      <c r="B170" s="86">
        <v>8</v>
      </c>
      <c r="C170" s="86" t="e">
        <f>'報告書（事業主控）'!#REF!</f>
        <v>#REF!</v>
      </c>
      <c r="E170" s="86" t="e">
        <f>'報告書（事業主控）'!#REF!</f>
        <v>#REF!</v>
      </c>
      <c r="F170" s="86" t="e">
        <f>'報告書（事業主控）'!#REF!</f>
        <v>#REF!</v>
      </c>
      <c r="G170" s="86" t="str">
        <f>IF(ISERROR(VLOOKUP(E170,労務比率,'報告書（事業主控）'!#REF!,FALSE)),"",VLOOKUP(E170,労務比率,'報告書（事業主控）'!#REF!,FALSE))</f>
        <v/>
      </c>
      <c r="H170" s="86" t="str">
        <f>IF(ISERROR(VLOOKUP(E170,労務比率,'報告書（事業主控）'!#REF!+1,FALSE)),"",VLOOKUP(E170,労務比率,'報告書（事業主控）'!#REF!+1,FALSE))</f>
        <v/>
      </c>
      <c r="I170" s="86" t="e">
        <f>'報告書（事業主控）'!#REF!</f>
        <v>#REF!</v>
      </c>
      <c r="J170" s="86" t="e">
        <f>'報告書（事業主控）'!#REF!</f>
        <v>#REF!</v>
      </c>
      <c r="K170" s="86" t="e">
        <f>'報告書（事業主控）'!#REF!</f>
        <v>#REF!</v>
      </c>
      <c r="L170" s="86">
        <f t="shared" si="26"/>
        <v>0</v>
      </c>
      <c r="M170" s="86">
        <f t="shared" si="28"/>
        <v>0</v>
      </c>
      <c r="N170" s="86" t="e">
        <f t="shared" si="27"/>
        <v>#REF!</v>
      </c>
      <c r="O170" s="86" t="e">
        <f t="shared" si="29"/>
        <v>#REF!</v>
      </c>
      <c r="R170" s="86" t="e">
        <f>IF(AND(J170=0,C170&gt;=設定シート!E$85,C170&lt;=設定シート!G$85),1,0)</f>
        <v>#REF!</v>
      </c>
    </row>
    <row r="171" spans="1:18" ht="15" customHeight="1">
      <c r="B171" s="86">
        <v>9</v>
      </c>
      <c r="C171" s="86" t="e">
        <f>'報告書（事業主控）'!#REF!</f>
        <v>#REF!</v>
      </c>
      <c r="E171" s="86" t="e">
        <f>'報告書（事業主控）'!#REF!</f>
        <v>#REF!</v>
      </c>
      <c r="F171" s="86" t="e">
        <f>'報告書（事業主控）'!#REF!</f>
        <v>#REF!</v>
      </c>
      <c r="G171" s="86" t="str">
        <f>IF(ISERROR(VLOOKUP(E171,労務比率,'報告書（事業主控）'!#REF!,FALSE)),"",VLOOKUP(E171,労務比率,'報告書（事業主控）'!#REF!,FALSE))</f>
        <v/>
      </c>
      <c r="H171" s="86" t="str">
        <f>IF(ISERROR(VLOOKUP(E171,労務比率,'報告書（事業主控）'!#REF!+1,FALSE)),"",VLOOKUP(E171,労務比率,'報告書（事業主控）'!#REF!+1,FALSE))</f>
        <v/>
      </c>
      <c r="I171" s="86" t="e">
        <f>'報告書（事業主控）'!#REF!</f>
        <v>#REF!</v>
      </c>
      <c r="J171" s="86" t="e">
        <f>'報告書（事業主控）'!#REF!</f>
        <v>#REF!</v>
      </c>
      <c r="K171" s="86" t="e">
        <f>'報告書（事業主控）'!#REF!</f>
        <v>#REF!</v>
      </c>
      <c r="L171" s="86">
        <f t="shared" si="26"/>
        <v>0</v>
      </c>
      <c r="M171" s="86">
        <f t="shared" si="28"/>
        <v>0</v>
      </c>
      <c r="N171" s="86" t="e">
        <f t="shared" si="27"/>
        <v>#REF!</v>
      </c>
      <c r="O171" s="86" t="e">
        <f t="shared" si="29"/>
        <v>#REF!</v>
      </c>
      <c r="R171" s="86" t="e">
        <f>IF(AND(J171=0,C171&gt;=設定シート!E$85,C171&lt;=設定シート!G$85),1,0)</f>
        <v>#REF!</v>
      </c>
    </row>
    <row r="172" spans="1:18" ht="15" customHeight="1">
      <c r="A172" s="86">
        <v>15</v>
      </c>
      <c r="B172" s="86">
        <v>1</v>
      </c>
      <c r="C172" s="86" t="e">
        <f>'報告書（事業主控）'!#REF!</f>
        <v>#REF!</v>
      </c>
      <c r="E172" s="86" t="e">
        <f>'報告書（事業主控）'!#REF!</f>
        <v>#REF!</v>
      </c>
      <c r="F172" s="86" t="e">
        <f>'報告書（事業主控）'!#REF!</f>
        <v>#REF!</v>
      </c>
      <c r="G172" s="86" t="str">
        <f>IF(ISERROR(VLOOKUP(E172,労務比率,'報告書（事業主控）'!#REF!,FALSE)),"",VLOOKUP(E172,労務比率,'報告書（事業主控）'!#REF!,FALSE))</f>
        <v/>
      </c>
      <c r="H172" s="86" t="str">
        <f>IF(ISERROR(VLOOKUP(E172,労務比率,'報告書（事業主控）'!#REF!+1,FALSE)),"",VLOOKUP(E172,労務比率,'報告書（事業主控）'!#REF!+1,FALSE))</f>
        <v/>
      </c>
      <c r="I172" s="86" t="e">
        <f>'報告書（事業主控）'!#REF!</f>
        <v>#REF!</v>
      </c>
      <c r="J172" s="86" t="e">
        <f>'報告書（事業主控）'!#REF!</f>
        <v>#REF!</v>
      </c>
      <c r="K172" s="86" t="e">
        <f>'報告書（事業主控）'!#REF!</f>
        <v>#REF!</v>
      </c>
      <c r="L172" s="86">
        <f t="shared" si="26"/>
        <v>0</v>
      </c>
      <c r="M172" s="86">
        <f t="shared" si="28"/>
        <v>0</v>
      </c>
      <c r="N172" s="86" t="e">
        <f t="shared" si="27"/>
        <v>#REF!</v>
      </c>
      <c r="O172" s="86" t="e">
        <f t="shared" si="29"/>
        <v>#REF!</v>
      </c>
      <c r="P172" s="86">
        <f>INT(SUMIF(O172:O180,0,I172:I180)*105/108)</f>
        <v>0</v>
      </c>
      <c r="Q172" s="86">
        <f>INT(P172*IF(COUNTIF(R172:R180,1)=0,0,SUMIF(R172:R180,1,G172:G180)/COUNTIF(R172:R180,1))/100)</f>
        <v>0</v>
      </c>
      <c r="R172" s="86" t="e">
        <f>IF(AND(J172=0,C172&gt;=設定シート!E$85,C172&lt;=設定シート!G$85),1,0)</f>
        <v>#REF!</v>
      </c>
    </row>
    <row r="173" spans="1:18" ht="15" customHeight="1">
      <c r="B173" s="86">
        <v>2</v>
      </c>
      <c r="C173" s="86" t="e">
        <f>'報告書（事業主控）'!#REF!</f>
        <v>#REF!</v>
      </c>
      <c r="E173" s="86" t="e">
        <f>'報告書（事業主控）'!#REF!</f>
        <v>#REF!</v>
      </c>
      <c r="F173" s="86" t="e">
        <f>'報告書（事業主控）'!#REF!</f>
        <v>#REF!</v>
      </c>
      <c r="G173" s="86" t="str">
        <f>IF(ISERROR(VLOOKUP(E173,労務比率,'報告書（事業主控）'!#REF!,FALSE)),"",VLOOKUP(E173,労務比率,'報告書（事業主控）'!#REF!,FALSE))</f>
        <v/>
      </c>
      <c r="H173" s="86" t="str">
        <f>IF(ISERROR(VLOOKUP(E173,労務比率,'報告書（事業主控）'!#REF!+1,FALSE)),"",VLOOKUP(E173,労務比率,'報告書（事業主控）'!#REF!+1,FALSE))</f>
        <v/>
      </c>
      <c r="I173" s="86" t="e">
        <f>'報告書（事業主控）'!#REF!</f>
        <v>#REF!</v>
      </c>
      <c r="J173" s="86" t="e">
        <f>'報告書（事業主控）'!#REF!</f>
        <v>#REF!</v>
      </c>
      <c r="K173" s="86" t="e">
        <f>'報告書（事業主控）'!#REF!</f>
        <v>#REF!</v>
      </c>
      <c r="L173" s="86">
        <f t="shared" si="26"/>
        <v>0</v>
      </c>
      <c r="M173" s="86">
        <f t="shared" si="28"/>
        <v>0</v>
      </c>
      <c r="N173" s="86" t="e">
        <f t="shared" si="27"/>
        <v>#REF!</v>
      </c>
      <c r="O173" s="86" t="e">
        <f t="shared" si="29"/>
        <v>#REF!</v>
      </c>
      <c r="R173" s="86" t="e">
        <f>IF(AND(J173=0,C173&gt;=設定シート!E$85,C173&lt;=設定シート!G$85),1,0)</f>
        <v>#REF!</v>
      </c>
    </row>
    <row r="174" spans="1:18" ht="15" customHeight="1">
      <c r="B174" s="86">
        <v>3</v>
      </c>
      <c r="C174" s="86" t="e">
        <f>'報告書（事業主控）'!#REF!</f>
        <v>#REF!</v>
      </c>
      <c r="E174" s="86" t="e">
        <f>'報告書（事業主控）'!#REF!</f>
        <v>#REF!</v>
      </c>
      <c r="F174" s="86" t="e">
        <f>'報告書（事業主控）'!#REF!</f>
        <v>#REF!</v>
      </c>
      <c r="G174" s="86" t="str">
        <f>IF(ISERROR(VLOOKUP(E174,労務比率,'報告書（事業主控）'!#REF!,FALSE)),"",VLOOKUP(E174,労務比率,'報告書（事業主控）'!#REF!,FALSE))</f>
        <v/>
      </c>
      <c r="H174" s="86" t="str">
        <f>IF(ISERROR(VLOOKUP(E174,労務比率,'報告書（事業主控）'!#REF!+1,FALSE)),"",VLOOKUP(E174,労務比率,'報告書（事業主控）'!#REF!+1,FALSE))</f>
        <v/>
      </c>
      <c r="I174" s="86" t="e">
        <f>'報告書（事業主控）'!#REF!</f>
        <v>#REF!</v>
      </c>
      <c r="J174" s="86" t="e">
        <f>'報告書（事業主控）'!#REF!</f>
        <v>#REF!</v>
      </c>
      <c r="K174" s="86" t="e">
        <f>'報告書（事業主控）'!#REF!</f>
        <v>#REF!</v>
      </c>
      <c r="L174" s="86">
        <f t="shared" si="26"/>
        <v>0</v>
      </c>
      <c r="M174" s="86">
        <f t="shared" si="28"/>
        <v>0</v>
      </c>
      <c r="N174" s="86" t="e">
        <f t="shared" si="27"/>
        <v>#REF!</v>
      </c>
      <c r="O174" s="86" t="e">
        <f t="shared" si="29"/>
        <v>#REF!</v>
      </c>
      <c r="R174" s="86" t="e">
        <f>IF(AND(J174=0,C174&gt;=設定シート!E$85,C174&lt;=設定シート!G$85),1,0)</f>
        <v>#REF!</v>
      </c>
    </row>
    <row r="175" spans="1:18" ht="15" customHeight="1">
      <c r="B175" s="86">
        <v>4</v>
      </c>
      <c r="C175" s="86" t="e">
        <f>'報告書（事業主控）'!#REF!</f>
        <v>#REF!</v>
      </c>
      <c r="E175" s="86" t="e">
        <f>'報告書（事業主控）'!#REF!</f>
        <v>#REF!</v>
      </c>
      <c r="F175" s="86" t="e">
        <f>'報告書（事業主控）'!#REF!</f>
        <v>#REF!</v>
      </c>
      <c r="G175" s="86" t="str">
        <f>IF(ISERROR(VLOOKUP(E175,労務比率,'報告書（事業主控）'!#REF!,FALSE)),"",VLOOKUP(E175,労務比率,'報告書（事業主控）'!#REF!,FALSE))</f>
        <v/>
      </c>
      <c r="H175" s="86" t="str">
        <f>IF(ISERROR(VLOOKUP(E175,労務比率,'報告書（事業主控）'!#REF!+1,FALSE)),"",VLOOKUP(E175,労務比率,'報告書（事業主控）'!#REF!+1,FALSE))</f>
        <v/>
      </c>
      <c r="I175" s="86" t="e">
        <f>'報告書（事業主控）'!#REF!</f>
        <v>#REF!</v>
      </c>
      <c r="J175" s="86" t="e">
        <f>'報告書（事業主控）'!#REF!</f>
        <v>#REF!</v>
      </c>
      <c r="K175" s="86" t="e">
        <f>'報告書（事業主控）'!#REF!</f>
        <v>#REF!</v>
      </c>
      <c r="L175" s="86">
        <f t="shared" si="26"/>
        <v>0</v>
      </c>
      <c r="M175" s="86">
        <f t="shared" si="28"/>
        <v>0</v>
      </c>
      <c r="N175" s="86" t="e">
        <f t="shared" si="27"/>
        <v>#REF!</v>
      </c>
      <c r="O175" s="86" t="e">
        <f t="shared" si="29"/>
        <v>#REF!</v>
      </c>
      <c r="R175" s="86" t="e">
        <f>IF(AND(J175=0,C175&gt;=設定シート!E$85,C175&lt;=設定シート!G$85),1,0)</f>
        <v>#REF!</v>
      </c>
    </row>
    <row r="176" spans="1:18" ht="15" customHeight="1">
      <c r="B176" s="86">
        <v>5</v>
      </c>
      <c r="C176" s="86" t="e">
        <f>'報告書（事業主控）'!#REF!</f>
        <v>#REF!</v>
      </c>
      <c r="E176" s="86" t="e">
        <f>'報告書（事業主控）'!#REF!</f>
        <v>#REF!</v>
      </c>
      <c r="F176" s="86" t="e">
        <f>'報告書（事業主控）'!#REF!</f>
        <v>#REF!</v>
      </c>
      <c r="G176" s="86" t="str">
        <f>IF(ISERROR(VLOOKUP(E176,労務比率,'報告書（事業主控）'!#REF!,FALSE)),"",VLOOKUP(E176,労務比率,'報告書（事業主控）'!#REF!,FALSE))</f>
        <v/>
      </c>
      <c r="H176" s="86" t="str">
        <f>IF(ISERROR(VLOOKUP(E176,労務比率,'報告書（事業主控）'!#REF!+1,FALSE)),"",VLOOKUP(E176,労務比率,'報告書（事業主控）'!#REF!+1,FALSE))</f>
        <v/>
      </c>
      <c r="I176" s="86" t="e">
        <f>'報告書（事業主控）'!#REF!</f>
        <v>#REF!</v>
      </c>
      <c r="J176" s="86" t="e">
        <f>'報告書（事業主控）'!#REF!</f>
        <v>#REF!</v>
      </c>
      <c r="K176" s="86" t="e">
        <f>'報告書（事業主控）'!#REF!</f>
        <v>#REF!</v>
      </c>
      <c r="L176" s="86">
        <f t="shared" si="26"/>
        <v>0</v>
      </c>
      <c r="M176" s="86">
        <f t="shared" si="28"/>
        <v>0</v>
      </c>
      <c r="N176" s="86" t="e">
        <f t="shared" si="27"/>
        <v>#REF!</v>
      </c>
      <c r="O176" s="86" t="e">
        <f t="shared" si="29"/>
        <v>#REF!</v>
      </c>
      <c r="R176" s="86" t="e">
        <f>IF(AND(J176=0,C176&gt;=設定シート!E$85,C176&lt;=設定シート!G$85),1,0)</f>
        <v>#REF!</v>
      </c>
    </row>
    <row r="177" spans="1:18" ht="15" customHeight="1">
      <c r="B177" s="86">
        <v>6</v>
      </c>
      <c r="C177" s="86" t="e">
        <f>'報告書（事業主控）'!#REF!</f>
        <v>#REF!</v>
      </c>
      <c r="E177" s="86" t="e">
        <f>'報告書（事業主控）'!#REF!</f>
        <v>#REF!</v>
      </c>
      <c r="F177" s="86" t="e">
        <f>'報告書（事業主控）'!#REF!</f>
        <v>#REF!</v>
      </c>
      <c r="G177" s="86" t="str">
        <f>IF(ISERROR(VLOOKUP(E177,労務比率,'報告書（事業主控）'!#REF!,FALSE)),"",VLOOKUP(E177,労務比率,'報告書（事業主控）'!#REF!,FALSE))</f>
        <v/>
      </c>
      <c r="H177" s="86" t="str">
        <f>IF(ISERROR(VLOOKUP(E177,労務比率,'報告書（事業主控）'!#REF!+1,FALSE)),"",VLOOKUP(E177,労務比率,'報告書（事業主控）'!#REF!+1,FALSE))</f>
        <v/>
      </c>
      <c r="I177" s="86" t="e">
        <f>'報告書（事業主控）'!#REF!</f>
        <v>#REF!</v>
      </c>
      <c r="J177" s="86" t="e">
        <f>'報告書（事業主控）'!#REF!</f>
        <v>#REF!</v>
      </c>
      <c r="K177" s="86" t="e">
        <f>'報告書（事業主控）'!#REF!</f>
        <v>#REF!</v>
      </c>
      <c r="L177" s="86">
        <f t="shared" si="26"/>
        <v>0</v>
      </c>
      <c r="M177" s="86">
        <f t="shared" si="28"/>
        <v>0</v>
      </c>
      <c r="N177" s="86" t="e">
        <f t="shared" si="27"/>
        <v>#REF!</v>
      </c>
      <c r="O177" s="86" t="e">
        <f t="shared" si="29"/>
        <v>#REF!</v>
      </c>
      <c r="R177" s="86" t="e">
        <f>IF(AND(J177=0,C177&gt;=設定シート!E$85,C177&lt;=設定シート!G$85),1,0)</f>
        <v>#REF!</v>
      </c>
    </row>
    <row r="178" spans="1:18" ht="15" customHeight="1">
      <c r="B178" s="86">
        <v>7</v>
      </c>
      <c r="C178" s="86" t="e">
        <f>'報告書（事業主控）'!#REF!</f>
        <v>#REF!</v>
      </c>
      <c r="E178" s="86" t="e">
        <f>'報告書（事業主控）'!#REF!</f>
        <v>#REF!</v>
      </c>
      <c r="F178" s="86" t="e">
        <f>'報告書（事業主控）'!#REF!</f>
        <v>#REF!</v>
      </c>
      <c r="G178" s="86" t="str">
        <f>IF(ISERROR(VLOOKUP(E178,労務比率,'報告書（事業主控）'!#REF!,FALSE)),"",VLOOKUP(E178,労務比率,'報告書（事業主控）'!#REF!,FALSE))</f>
        <v/>
      </c>
      <c r="H178" s="86" t="str">
        <f>IF(ISERROR(VLOOKUP(E178,労務比率,'報告書（事業主控）'!#REF!+1,FALSE)),"",VLOOKUP(E178,労務比率,'報告書（事業主控）'!#REF!+1,FALSE))</f>
        <v/>
      </c>
      <c r="I178" s="86" t="e">
        <f>'報告書（事業主控）'!#REF!</f>
        <v>#REF!</v>
      </c>
      <c r="J178" s="86" t="e">
        <f>'報告書（事業主控）'!#REF!</f>
        <v>#REF!</v>
      </c>
      <c r="K178" s="86" t="e">
        <f>'報告書（事業主控）'!#REF!</f>
        <v>#REF!</v>
      </c>
      <c r="L178" s="86">
        <f t="shared" si="26"/>
        <v>0</v>
      </c>
      <c r="M178" s="86">
        <f t="shared" si="28"/>
        <v>0</v>
      </c>
      <c r="N178" s="86" t="e">
        <f t="shared" si="27"/>
        <v>#REF!</v>
      </c>
      <c r="O178" s="86" t="e">
        <f t="shared" si="29"/>
        <v>#REF!</v>
      </c>
      <c r="R178" s="86" t="e">
        <f>IF(AND(J178=0,C178&gt;=設定シート!E$85,C178&lt;=設定シート!G$85),1,0)</f>
        <v>#REF!</v>
      </c>
    </row>
    <row r="179" spans="1:18" ht="15" customHeight="1">
      <c r="B179" s="86">
        <v>8</v>
      </c>
      <c r="C179" s="86" t="e">
        <f>'報告書（事業主控）'!#REF!</f>
        <v>#REF!</v>
      </c>
      <c r="E179" s="86" t="e">
        <f>'報告書（事業主控）'!#REF!</f>
        <v>#REF!</v>
      </c>
      <c r="F179" s="86" t="e">
        <f>'報告書（事業主控）'!#REF!</f>
        <v>#REF!</v>
      </c>
      <c r="G179" s="86" t="str">
        <f>IF(ISERROR(VLOOKUP(E179,労務比率,'報告書（事業主控）'!#REF!,FALSE)),"",VLOOKUP(E179,労務比率,'報告書（事業主控）'!#REF!,FALSE))</f>
        <v/>
      </c>
      <c r="H179" s="86" t="str">
        <f>IF(ISERROR(VLOOKUP(E179,労務比率,'報告書（事業主控）'!#REF!+1,FALSE)),"",VLOOKUP(E179,労務比率,'報告書（事業主控）'!#REF!+1,FALSE))</f>
        <v/>
      </c>
      <c r="I179" s="86" t="e">
        <f>'報告書（事業主控）'!#REF!</f>
        <v>#REF!</v>
      </c>
      <c r="J179" s="86" t="e">
        <f>'報告書（事業主控）'!#REF!</f>
        <v>#REF!</v>
      </c>
      <c r="K179" s="86" t="e">
        <f>'報告書（事業主控）'!#REF!</f>
        <v>#REF!</v>
      </c>
      <c r="L179" s="86">
        <f t="shared" ref="L179:L242" si="30">IF(ISERROR(INT((ROUNDDOWN(I179*G179/100,0)+K179)/1000)),0,INT((ROUNDDOWN(I179*G179/100,0)+K179)/1000))</f>
        <v>0</v>
      </c>
      <c r="M179" s="86">
        <f t="shared" si="28"/>
        <v>0</v>
      </c>
      <c r="N179" s="86" t="e">
        <f t="shared" ref="N179:N242" si="31">IF(R179=1,0,I179)</f>
        <v>#REF!</v>
      </c>
      <c r="O179" s="86" t="e">
        <f t="shared" si="29"/>
        <v>#REF!</v>
      </c>
      <c r="R179" s="86" t="e">
        <f>IF(AND(J179=0,C179&gt;=設定シート!E$85,C179&lt;=設定シート!G$85),1,0)</f>
        <v>#REF!</v>
      </c>
    </row>
    <row r="180" spans="1:18" ht="15" customHeight="1">
      <c r="B180" s="86">
        <v>9</v>
      </c>
      <c r="C180" s="86" t="e">
        <f>'報告書（事業主控）'!#REF!</f>
        <v>#REF!</v>
      </c>
      <c r="E180" s="86" t="e">
        <f>'報告書（事業主控）'!#REF!</f>
        <v>#REF!</v>
      </c>
      <c r="F180" s="86" t="e">
        <f>'報告書（事業主控）'!#REF!</f>
        <v>#REF!</v>
      </c>
      <c r="G180" s="86" t="str">
        <f>IF(ISERROR(VLOOKUP(E180,労務比率,'報告書（事業主控）'!#REF!,FALSE)),"",VLOOKUP(E180,労務比率,'報告書（事業主控）'!#REF!,FALSE))</f>
        <v/>
      </c>
      <c r="H180" s="86" t="str">
        <f>IF(ISERROR(VLOOKUP(E180,労務比率,'報告書（事業主控）'!#REF!+1,FALSE)),"",VLOOKUP(E180,労務比率,'報告書（事業主控）'!#REF!+1,FALSE))</f>
        <v/>
      </c>
      <c r="I180" s="86" t="e">
        <f>'報告書（事業主控）'!#REF!</f>
        <v>#REF!</v>
      </c>
      <c r="J180" s="86" t="e">
        <f>'報告書（事業主控）'!#REF!</f>
        <v>#REF!</v>
      </c>
      <c r="K180" s="86" t="e">
        <f>'報告書（事業主控）'!#REF!</f>
        <v>#REF!</v>
      </c>
      <c r="L180" s="86">
        <f t="shared" si="30"/>
        <v>0</v>
      </c>
      <c r="M180" s="86">
        <f t="shared" si="28"/>
        <v>0</v>
      </c>
      <c r="N180" s="86" t="e">
        <f t="shared" si="31"/>
        <v>#REF!</v>
      </c>
      <c r="O180" s="86" t="e">
        <f t="shared" si="29"/>
        <v>#REF!</v>
      </c>
      <c r="R180" s="86" t="e">
        <f>IF(AND(J180=0,C180&gt;=設定シート!E$85,C180&lt;=設定シート!G$85),1,0)</f>
        <v>#REF!</v>
      </c>
    </row>
    <row r="181" spans="1:18" ht="15" customHeight="1">
      <c r="A181" s="86">
        <v>16</v>
      </c>
      <c r="B181" s="86">
        <v>1</v>
      </c>
      <c r="C181" s="86" t="e">
        <f>'報告書（事業主控）'!#REF!</f>
        <v>#REF!</v>
      </c>
      <c r="E181" s="86" t="e">
        <f>'報告書（事業主控）'!#REF!</f>
        <v>#REF!</v>
      </c>
      <c r="F181" s="86" t="e">
        <f>'報告書（事業主控）'!#REF!</f>
        <v>#REF!</v>
      </c>
      <c r="G181" s="86" t="str">
        <f>IF(ISERROR(VLOOKUP(E181,労務比率,'報告書（事業主控）'!#REF!,FALSE)),"",VLOOKUP(E181,労務比率,'報告書（事業主控）'!#REF!,FALSE))</f>
        <v/>
      </c>
      <c r="H181" s="86" t="str">
        <f>IF(ISERROR(VLOOKUP(E181,労務比率,'報告書（事業主控）'!#REF!+1,FALSE)),"",VLOOKUP(E181,労務比率,'報告書（事業主控）'!#REF!+1,FALSE))</f>
        <v/>
      </c>
      <c r="I181" s="86" t="e">
        <f>'報告書（事業主控）'!#REF!</f>
        <v>#REF!</v>
      </c>
      <c r="J181" s="86" t="e">
        <f>'報告書（事業主控）'!#REF!</f>
        <v>#REF!</v>
      </c>
      <c r="K181" s="86" t="e">
        <f>'報告書（事業主控）'!#REF!</f>
        <v>#REF!</v>
      </c>
      <c r="L181" s="86">
        <f t="shared" si="30"/>
        <v>0</v>
      </c>
      <c r="M181" s="86">
        <f t="shared" si="28"/>
        <v>0</v>
      </c>
      <c r="N181" s="86" t="e">
        <f t="shared" si="31"/>
        <v>#REF!</v>
      </c>
      <c r="O181" s="86" t="e">
        <f t="shared" si="29"/>
        <v>#REF!</v>
      </c>
      <c r="P181" s="86">
        <f>INT(SUMIF(O181:O189,0,I181:I189)*105/108)</f>
        <v>0</v>
      </c>
      <c r="Q181" s="86">
        <f>INT(P181*IF(COUNTIF(R181:R189,1)=0,0,SUMIF(R181:R189,1,G181:G189)/COUNTIF(R181:R189,1))/100)</f>
        <v>0</v>
      </c>
      <c r="R181" s="86" t="e">
        <f>IF(AND(J181=0,C181&gt;=設定シート!E$85,C181&lt;=設定シート!G$85),1,0)</f>
        <v>#REF!</v>
      </c>
    </row>
    <row r="182" spans="1:18" ht="15" customHeight="1">
      <c r="B182" s="86">
        <v>2</v>
      </c>
      <c r="C182" s="86" t="e">
        <f>'報告書（事業主控）'!#REF!</f>
        <v>#REF!</v>
      </c>
      <c r="E182" s="86" t="e">
        <f>'報告書（事業主控）'!#REF!</f>
        <v>#REF!</v>
      </c>
      <c r="F182" s="86" t="e">
        <f>'報告書（事業主控）'!#REF!</f>
        <v>#REF!</v>
      </c>
      <c r="G182" s="86" t="str">
        <f>IF(ISERROR(VLOOKUP(E182,労務比率,'報告書（事業主控）'!#REF!,FALSE)),"",VLOOKUP(E182,労務比率,'報告書（事業主控）'!#REF!,FALSE))</f>
        <v/>
      </c>
      <c r="H182" s="86" t="str">
        <f>IF(ISERROR(VLOOKUP(E182,労務比率,'報告書（事業主控）'!#REF!+1,FALSE)),"",VLOOKUP(E182,労務比率,'報告書（事業主控）'!#REF!+1,FALSE))</f>
        <v/>
      </c>
      <c r="I182" s="86" t="e">
        <f>'報告書（事業主控）'!#REF!</f>
        <v>#REF!</v>
      </c>
      <c r="J182" s="86" t="e">
        <f>'報告書（事業主控）'!#REF!</f>
        <v>#REF!</v>
      </c>
      <c r="K182" s="86" t="e">
        <f>'報告書（事業主控）'!#REF!</f>
        <v>#REF!</v>
      </c>
      <c r="L182" s="86">
        <f t="shared" si="30"/>
        <v>0</v>
      </c>
      <c r="M182" s="86">
        <f t="shared" si="28"/>
        <v>0</v>
      </c>
      <c r="N182" s="86" t="e">
        <f t="shared" si="31"/>
        <v>#REF!</v>
      </c>
      <c r="O182" s="86" t="e">
        <f t="shared" si="29"/>
        <v>#REF!</v>
      </c>
      <c r="R182" s="86" t="e">
        <f>IF(AND(J182=0,C182&gt;=設定シート!E$85,C182&lt;=設定シート!G$85),1,0)</f>
        <v>#REF!</v>
      </c>
    </row>
    <row r="183" spans="1:18" ht="15" customHeight="1">
      <c r="B183" s="86">
        <v>3</v>
      </c>
      <c r="C183" s="86" t="e">
        <f>'報告書（事業主控）'!#REF!</f>
        <v>#REF!</v>
      </c>
      <c r="E183" s="86" t="e">
        <f>'報告書（事業主控）'!#REF!</f>
        <v>#REF!</v>
      </c>
      <c r="F183" s="86" t="e">
        <f>'報告書（事業主控）'!#REF!</f>
        <v>#REF!</v>
      </c>
      <c r="G183" s="86" t="str">
        <f>IF(ISERROR(VLOOKUP(E183,労務比率,'報告書（事業主控）'!#REF!,FALSE)),"",VLOOKUP(E183,労務比率,'報告書（事業主控）'!#REF!,FALSE))</f>
        <v/>
      </c>
      <c r="H183" s="86" t="str">
        <f>IF(ISERROR(VLOOKUP(E183,労務比率,'報告書（事業主控）'!#REF!+1,FALSE)),"",VLOOKUP(E183,労務比率,'報告書（事業主控）'!#REF!+1,FALSE))</f>
        <v/>
      </c>
      <c r="I183" s="86" t="e">
        <f>'報告書（事業主控）'!#REF!</f>
        <v>#REF!</v>
      </c>
      <c r="J183" s="86" t="e">
        <f>'報告書（事業主控）'!#REF!</f>
        <v>#REF!</v>
      </c>
      <c r="K183" s="86" t="e">
        <f>'報告書（事業主控）'!#REF!</f>
        <v>#REF!</v>
      </c>
      <c r="L183" s="86">
        <f t="shared" si="30"/>
        <v>0</v>
      </c>
      <c r="M183" s="86">
        <f t="shared" si="28"/>
        <v>0</v>
      </c>
      <c r="N183" s="86" t="e">
        <f t="shared" si="31"/>
        <v>#REF!</v>
      </c>
      <c r="O183" s="86" t="e">
        <f t="shared" si="29"/>
        <v>#REF!</v>
      </c>
      <c r="R183" s="86" t="e">
        <f>IF(AND(J183=0,C183&gt;=設定シート!E$85,C183&lt;=設定シート!G$85),1,0)</f>
        <v>#REF!</v>
      </c>
    </row>
    <row r="184" spans="1:18" ht="15" customHeight="1">
      <c r="B184" s="86">
        <v>4</v>
      </c>
      <c r="C184" s="86" t="e">
        <f>'報告書（事業主控）'!#REF!</f>
        <v>#REF!</v>
      </c>
      <c r="E184" s="86" t="e">
        <f>'報告書（事業主控）'!#REF!</f>
        <v>#REF!</v>
      </c>
      <c r="F184" s="86" t="e">
        <f>'報告書（事業主控）'!#REF!</f>
        <v>#REF!</v>
      </c>
      <c r="G184" s="86" t="str">
        <f>IF(ISERROR(VLOOKUP(E184,労務比率,'報告書（事業主控）'!#REF!,FALSE)),"",VLOOKUP(E184,労務比率,'報告書（事業主控）'!#REF!,FALSE))</f>
        <v/>
      </c>
      <c r="H184" s="86" t="str">
        <f>IF(ISERROR(VLOOKUP(E184,労務比率,'報告書（事業主控）'!#REF!+1,FALSE)),"",VLOOKUP(E184,労務比率,'報告書（事業主控）'!#REF!+1,FALSE))</f>
        <v/>
      </c>
      <c r="I184" s="86" t="e">
        <f>'報告書（事業主控）'!#REF!</f>
        <v>#REF!</v>
      </c>
      <c r="J184" s="86" t="e">
        <f>'報告書（事業主控）'!#REF!</f>
        <v>#REF!</v>
      </c>
      <c r="K184" s="86" t="e">
        <f>'報告書（事業主控）'!#REF!</f>
        <v>#REF!</v>
      </c>
      <c r="L184" s="86">
        <f t="shared" si="30"/>
        <v>0</v>
      </c>
      <c r="M184" s="86">
        <f t="shared" ref="M184:M247" si="32">IF(ISERROR(L184*H184),0,L184*H184)</f>
        <v>0</v>
      </c>
      <c r="N184" s="86" t="e">
        <f t="shared" si="31"/>
        <v>#REF!</v>
      </c>
      <c r="O184" s="86" t="e">
        <f t="shared" si="29"/>
        <v>#REF!</v>
      </c>
      <c r="R184" s="86" t="e">
        <f>IF(AND(J184=0,C184&gt;=設定シート!E$85,C184&lt;=設定シート!G$85),1,0)</f>
        <v>#REF!</v>
      </c>
    </row>
    <row r="185" spans="1:18" ht="15" customHeight="1">
      <c r="B185" s="86">
        <v>5</v>
      </c>
      <c r="C185" s="86" t="e">
        <f>'報告書（事業主控）'!#REF!</f>
        <v>#REF!</v>
      </c>
      <c r="E185" s="86" t="e">
        <f>'報告書（事業主控）'!#REF!</f>
        <v>#REF!</v>
      </c>
      <c r="F185" s="86" t="e">
        <f>'報告書（事業主控）'!#REF!</f>
        <v>#REF!</v>
      </c>
      <c r="G185" s="86" t="str">
        <f>IF(ISERROR(VLOOKUP(E185,労務比率,'報告書（事業主控）'!#REF!,FALSE)),"",VLOOKUP(E185,労務比率,'報告書（事業主控）'!#REF!,FALSE))</f>
        <v/>
      </c>
      <c r="H185" s="86" t="str">
        <f>IF(ISERROR(VLOOKUP(E185,労務比率,'報告書（事業主控）'!#REF!+1,FALSE)),"",VLOOKUP(E185,労務比率,'報告書（事業主控）'!#REF!+1,FALSE))</f>
        <v/>
      </c>
      <c r="I185" s="86" t="e">
        <f>'報告書（事業主控）'!#REF!</f>
        <v>#REF!</v>
      </c>
      <c r="J185" s="86" t="e">
        <f>'報告書（事業主控）'!#REF!</f>
        <v>#REF!</v>
      </c>
      <c r="K185" s="86" t="e">
        <f>'報告書（事業主控）'!#REF!</f>
        <v>#REF!</v>
      </c>
      <c r="L185" s="86">
        <f t="shared" si="30"/>
        <v>0</v>
      </c>
      <c r="M185" s="86">
        <f t="shared" si="32"/>
        <v>0</v>
      </c>
      <c r="N185" s="86" t="e">
        <f t="shared" si="31"/>
        <v>#REF!</v>
      </c>
      <c r="O185" s="86" t="e">
        <f t="shared" si="29"/>
        <v>#REF!</v>
      </c>
      <c r="R185" s="86" t="e">
        <f>IF(AND(J185=0,C185&gt;=設定シート!E$85,C185&lt;=設定シート!G$85),1,0)</f>
        <v>#REF!</v>
      </c>
    </row>
    <row r="186" spans="1:18" ht="15" customHeight="1">
      <c r="B186" s="86">
        <v>6</v>
      </c>
      <c r="C186" s="86" t="e">
        <f>'報告書（事業主控）'!#REF!</f>
        <v>#REF!</v>
      </c>
      <c r="E186" s="86" t="e">
        <f>'報告書（事業主控）'!#REF!</f>
        <v>#REF!</v>
      </c>
      <c r="F186" s="86" t="e">
        <f>'報告書（事業主控）'!#REF!</f>
        <v>#REF!</v>
      </c>
      <c r="G186" s="86" t="str">
        <f>IF(ISERROR(VLOOKUP(E186,労務比率,'報告書（事業主控）'!#REF!,FALSE)),"",VLOOKUP(E186,労務比率,'報告書（事業主控）'!#REF!,FALSE))</f>
        <v/>
      </c>
      <c r="H186" s="86" t="str">
        <f>IF(ISERROR(VLOOKUP(E186,労務比率,'報告書（事業主控）'!#REF!+1,FALSE)),"",VLOOKUP(E186,労務比率,'報告書（事業主控）'!#REF!+1,FALSE))</f>
        <v/>
      </c>
      <c r="I186" s="86" t="e">
        <f>'報告書（事業主控）'!#REF!</f>
        <v>#REF!</v>
      </c>
      <c r="J186" s="86" t="e">
        <f>'報告書（事業主控）'!#REF!</f>
        <v>#REF!</v>
      </c>
      <c r="K186" s="86" t="e">
        <f>'報告書（事業主控）'!#REF!</f>
        <v>#REF!</v>
      </c>
      <c r="L186" s="86">
        <f t="shared" si="30"/>
        <v>0</v>
      </c>
      <c r="M186" s="86">
        <f t="shared" si="32"/>
        <v>0</v>
      </c>
      <c r="N186" s="86" t="e">
        <f t="shared" si="31"/>
        <v>#REF!</v>
      </c>
      <c r="O186" s="86" t="e">
        <f t="shared" si="29"/>
        <v>#REF!</v>
      </c>
      <c r="R186" s="86" t="e">
        <f>IF(AND(J186=0,C186&gt;=設定シート!E$85,C186&lt;=設定シート!G$85),1,0)</f>
        <v>#REF!</v>
      </c>
    </row>
    <row r="187" spans="1:18" ht="15" customHeight="1">
      <c r="B187" s="86">
        <v>7</v>
      </c>
      <c r="C187" s="86" t="e">
        <f>'報告書（事業主控）'!#REF!</f>
        <v>#REF!</v>
      </c>
      <c r="E187" s="86" t="e">
        <f>'報告書（事業主控）'!#REF!</f>
        <v>#REF!</v>
      </c>
      <c r="F187" s="86" t="e">
        <f>'報告書（事業主控）'!#REF!</f>
        <v>#REF!</v>
      </c>
      <c r="G187" s="86" t="str">
        <f>IF(ISERROR(VLOOKUP(E187,労務比率,'報告書（事業主控）'!#REF!,FALSE)),"",VLOOKUP(E187,労務比率,'報告書（事業主控）'!#REF!,FALSE))</f>
        <v/>
      </c>
      <c r="H187" s="86" t="str">
        <f>IF(ISERROR(VLOOKUP(E187,労務比率,'報告書（事業主控）'!#REF!+1,FALSE)),"",VLOOKUP(E187,労務比率,'報告書（事業主控）'!#REF!+1,FALSE))</f>
        <v/>
      </c>
      <c r="I187" s="86" t="e">
        <f>'報告書（事業主控）'!#REF!</f>
        <v>#REF!</v>
      </c>
      <c r="J187" s="86" t="e">
        <f>'報告書（事業主控）'!#REF!</f>
        <v>#REF!</v>
      </c>
      <c r="K187" s="86" t="e">
        <f>'報告書（事業主控）'!#REF!</f>
        <v>#REF!</v>
      </c>
      <c r="L187" s="86">
        <f t="shared" si="30"/>
        <v>0</v>
      </c>
      <c r="M187" s="86">
        <f t="shared" si="32"/>
        <v>0</v>
      </c>
      <c r="N187" s="86" t="e">
        <f t="shared" si="31"/>
        <v>#REF!</v>
      </c>
      <c r="O187" s="86" t="e">
        <f t="shared" si="29"/>
        <v>#REF!</v>
      </c>
      <c r="R187" s="86" t="e">
        <f>IF(AND(J187=0,C187&gt;=設定シート!E$85,C187&lt;=設定シート!G$85),1,0)</f>
        <v>#REF!</v>
      </c>
    </row>
    <row r="188" spans="1:18" ht="15" customHeight="1">
      <c r="B188" s="86">
        <v>8</v>
      </c>
      <c r="C188" s="86" t="e">
        <f>'報告書（事業主控）'!#REF!</f>
        <v>#REF!</v>
      </c>
      <c r="E188" s="86" t="e">
        <f>'報告書（事業主控）'!#REF!</f>
        <v>#REF!</v>
      </c>
      <c r="F188" s="86" t="e">
        <f>'報告書（事業主控）'!#REF!</f>
        <v>#REF!</v>
      </c>
      <c r="G188" s="86" t="str">
        <f>IF(ISERROR(VLOOKUP(E188,労務比率,'報告書（事業主控）'!#REF!,FALSE)),"",VLOOKUP(E188,労務比率,'報告書（事業主控）'!#REF!,FALSE))</f>
        <v/>
      </c>
      <c r="H188" s="86" t="str">
        <f>IF(ISERROR(VLOOKUP(E188,労務比率,'報告書（事業主控）'!#REF!+1,FALSE)),"",VLOOKUP(E188,労務比率,'報告書（事業主控）'!#REF!+1,FALSE))</f>
        <v/>
      </c>
      <c r="I188" s="86" t="e">
        <f>'報告書（事業主控）'!#REF!</f>
        <v>#REF!</v>
      </c>
      <c r="J188" s="86" t="e">
        <f>'報告書（事業主控）'!#REF!</f>
        <v>#REF!</v>
      </c>
      <c r="K188" s="86" t="e">
        <f>'報告書（事業主控）'!#REF!</f>
        <v>#REF!</v>
      </c>
      <c r="L188" s="86">
        <f t="shared" si="30"/>
        <v>0</v>
      </c>
      <c r="M188" s="86">
        <f t="shared" si="32"/>
        <v>0</v>
      </c>
      <c r="N188" s="86" t="e">
        <f t="shared" si="31"/>
        <v>#REF!</v>
      </c>
      <c r="O188" s="86" t="e">
        <f t="shared" si="29"/>
        <v>#REF!</v>
      </c>
      <c r="R188" s="86" t="e">
        <f>IF(AND(J188=0,C188&gt;=設定シート!E$85,C188&lt;=設定シート!G$85),1,0)</f>
        <v>#REF!</v>
      </c>
    </row>
    <row r="189" spans="1:18" ht="15" customHeight="1">
      <c r="B189" s="86">
        <v>9</v>
      </c>
      <c r="C189" s="86" t="e">
        <f>'報告書（事業主控）'!#REF!</f>
        <v>#REF!</v>
      </c>
      <c r="E189" s="86" t="e">
        <f>'報告書（事業主控）'!#REF!</f>
        <v>#REF!</v>
      </c>
      <c r="F189" s="86" t="e">
        <f>'報告書（事業主控）'!#REF!</f>
        <v>#REF!</v>
      </c>
      <c r="G189" s="86" t="str">
        <f>IF(ISERROR(VLOOKUP(E189,労務比率,'報告書（事業主控）'!#REF!,FALSE)),"",VLOOKUP(E189,労務比率,'報告書（事業主控）'!#REF!,FALSE))</f>
        <v/>
      </c>
      <c r="H189" s="86" t="str">
        <f>IF(ISERROR(VLOOKUP(E189,労務比率,'報告書（事業主控）'!#REF!+1,FALSE)),"",VLOOKUP(E189,労務比率,'報告書（事業主控）'!#REF!+1,FALSE))</f>
        <v/>
      </c>
      <c r="I189" s="86" t="e">
        <f>'報告書（事業主控）'!#REF!</f>
        <v>#REF!</v>
      </c>
      <c r="J189" s="86" t="e">
        <f>'報告書（事業主控）'!#REF!</f>
        <v>#REF!</v>
      </c>
      <c r="K189" s="86" t="e">
        <f>'報告書（事業主控）'!#REF!</f>
        <v>#REF!</v>
      </c>
      <c r="L189" s="86">
        <f t="shared" si="30"/>
        <v>0</v>
      </c>
      <c r="M189" s="86">
        <f t="shared" si="32"/>
        <v>0</v>
      </c>
      <c r="N189" s="86" t="e">
        <f t="shared" si="31"/>
        <v>#REF!</v>
      </c>
      <c r="O189" s="86" t="e">
        <f t="shared" si="29"/>
        <v>#REF!</v>
      </c>
      <c r="R189" s="86" t="e">
        <f>IF(AND(J189=0,C189&gt;=設定シート!E$85,C189&lt;=設定シート!G$85),1,0)</f>
        <v>#REF!</v>
      </c>
    </row>
    <row r="190" spans="1:18" ht="15" customHeight="1">
      <c r="A190" s="86">
        <v>17</v>
      </c>
      <c r="B190" s="86">
        <v>1</v>
      </c>
      <c r="C190" s="86" t="e">
        <f>'報告書（事業主控）'!#REF!</f>
        <v>#REF!</v>
      </c>
      <c r="E190" s="86" t="e">
        <f>'報告書（事業主控）'!#REF!</f>
        <v>#REF!</v>
      </c>
      <c r="F190" s="86" t="e">
        <f>'報告書（事業主控）'!#REF!</f>
        <v>#REF!</v>
      </c>
      <c r="G190" s="86" t="str">
        <f>IF(ISERROR(VLOOKUP(E190,労務比率,'報告書（事業主控）'!#REF!,FALSE)),"",VLOOKUP(E190,労務比率,'報告書（事業主控）'!#REF!,FALSE))</f>
        <v/>
      </c>
      <c r="H190" s="86" t="str">
        <f>IF(ISERROR(VLOOKUP(E190,労務比率,'報告書（事業主控）'!#REF!+1,FALSE)),"",VLOOKUP(E190,労務比率,'報告書（事業主控）'!#REF!+1,FALSE))</f>
        <v/>
      </c>
      <c r="I190" s="86" t="e">
        <f>'報告書（事業主控）'!#REF!</f>
        <v>#REF!</v>
      </c>
      <c r="J190" s="86" t="e">
        <f>'報告書（事業主控）'!#REF!</f>
        <v>#REF!</v>
      </c>
      <c r="K190" s="86" t="e">
        <f>'報告書（事業主控）'!#REF!</f>
        <v>#REF!</v>
      </c>
      <c r="L190" s="86">
        <f t="shared" si="30"/>
        <v>0</v>
      </c>
      <c r="M190" s="86">
        <f t="shared" si="32"/>
        <v>0</v>
      </c>
      <c r="N190" s="86" t="e">
        <f t="shared" si="31"/>
        <v>#REF!</v>
      </c>
      <c r="O190" s="86" t="e">
        <f t="shared" si="29"/>
        <v>#REF!</v>
      </c>
      <c r="P190" s="86">
        <f>INT(SUMIF(O190:O198,0,I190:I198)*105/108)</f>
        <v>0</v>
      </c>
      <c r="Q190" s="86">
        <f>INT(P190*IF(COUNTIF(R190:R198,1)=0,0,SUMIF(R190:R198,1,G190:G198)/COUNTIF(R190:R198,1))/100)</f>
        <v>0</v>
      </c>
      <c r="R190" s="86" t="e">
        <f>IF(AND(J190=0,C190&gt;=設定シート!E$85,C190&lt;=設定シート!G$85),1,0)</f>
        <v>#REF!</v>
      </c>
    </row>
    <row r="191" spans="1:18" ht="15" customHeight="1">
      <c r="B191" s="86">
        <v>2</v>
      </c>
      <c r="C191" s="86" t="e">
        <f>'報告書（事業主控）'!#REF!</f>
        <v>#REF!</v>
      </c>
      <c r="E191" s="86" t="e">
        <f>'報告書（事業主控）'!#REF!</f>
        <v>#REF!</v>
      </c>
      <c r="F191" s="86" t="e">
        <f>'報告書（事業主控）'!#REF!</f>
        <v>#REF!</v>
      </c>
      <c r="G191" s="86" t="str">
        <f>IF(ISERROR(VLOOKUP(E191,労務比率,'報告書（事業主控）'!#REF!,FALSE)),"",VLOOKUP(E191,労務比率,'報告書（事業主控）'!#REF!,FALSE))</f>
        <v/>
      </c>
      <c r="H191" s="86" t="str">
        <f>IF(ISERROR(VLOOKUP(E191,労務比率,'報告書（事業主控）'!#REF!+1,FALSE)),"",VLOOKUP(E191,労務比率,'報告書（事業主控）'!#REF!+1,FALSE))</f>
        <v/>
      </c>
      <c r="I191" s="86" t="e">
        <f>'報告書（事業主控）'!#REF!</f>
        <v>#REF!</v>
      </c>
      <c r="J191" s="86" t="e">
        <f>'報告書（事業主控）'!#REF!</f>
        <v>#REF!</v>
      </c>
      <c r="K191" s="86" t="e">
        <f>'報告書（事業主控）'!#REF!</f>
        <v>#REF!</v>
      </c>
      <c r="L191" s="86">
        <f t="shared" si="30"/>
        <v>0</v>
      </c>
      <c r="M191" s="86">
        <f t="shared" si="32"/>
        <v>0</v>
      </c>
      <c r="N191" s="86" t="e">
        <f t="shared" si="31"/>
        <v>#REF!</v>
      </c>
      <c r="O191" s="86" t="e">
        <f t="shared" si="29"/>
        <v>#REF!</v>
      </c>
      <c r="R191" s="86" t="e">
        <f>IF(AND(J191=0,C191&gt;=設定シート!E$85,C191&lt;=設定シート!G$85),1,0)</f>
        <v>#REF!</v>
      </c>
    </row>
    <row r="192" spans="1:18" ht="15" customHeight="1">
      <c r="B192" s="86">
        <v>3</v>
      </c>
      <c r="C192" s="86" t="e">
        <f>'報告書（事業主控）'!#REF!</f>
        <v>#REF!</v>
      </c>
      <c r="E192" s="86" t="e">
        <f>'報告書（事業主控）'!#REF!</f>
        <v>#REF!</v>
      </c>
      <c r="F192" s="86" t="e">
        <f>'報告書（事業主控）'!#REF!</f>
        <v>#REF!</v>
      </c>
      <c r="G192" s="86" t="str">
        <f>IF(ISERROR(VLOOKUP(E192,労務比率,'報告書（事業主控）'!#REF!,FALSE)),"",VLOOKUP(E192,労務比率,'報告書（事業主控）'!#REF!,FALSE))</f>
        <v/>
      </c>
      <c r="H192" s="86" t="str">
        <f>IF(ISERROR(VLOOKUP(E192,労務比率,'報告書（事業主控）'!#REF!+1,FALSE)),"",VLOOKUP(E192,労務比率,'報告書（事業主控）'!#REF!+1,FALSE))</f>
        <v/>
      </c>
      <c r="I192" s="86" t="e">
        <f>'報告書（事業主控）'!#REF!</f>
        <v>#REF!</v>
      </c>
      <c r="J192" s="86" t="e">
        <f>'報告書（事業主控）'!#REF!</f>
        <v>#REF!</v>
      </c>
      <c r="K192" s="86" t="e">
        <f>'報告書（事業主控）'!#REF!</f>
        <v>#REF!</v>
      </c>
      <c r="L192" s="86">
        <f t="shared" si="30"/>
        <v>0</v>
      </c>
      <c r="M192" s="86">
        <f t="shared" si="32"/>
        <v>0</v>
      </c>
      <c r="N192" s="86" t="e">
        <f t="shared" si="31"/>
        <v>#REF!</v>
      </c>
      <c r="O192" s="86" t="e">
        <f t="shared" si="29"/>
        <v>#REF!</v>
      </c>
      <c r="R192" s="86" t="e">
        <f>IF(AND(J192=0,C192&gt;=設定シート!E$85,C192&lt;=設定シート!G$85),1,0)</f>
        <v>#REF!</v>
      </c>
    </row>
    <row r="193" spans="1:18" ht="15" customHeight="1">
      <c r="B193" s="86">
        <v>4</v>
      </c>
      <c r="C193" s="86" t="e">
        <f>'報告書（事業主控）'!#REF!</f>
        <v>#REF!</v>
      </c>
      <c r="E193" s="86" t="e">
        <f>'報告書（事業主控）'!#REF!</f>
        <v>#REF!</v>
      </c>
      <c r="F193" s="86" t="e">
        <f>'報告書（事業主控）'!#REF!</f>
        <v>#REF!</v>
      </c>
      <c r="G193" s="86" t="str">
        <f>IF(ISERROR(VLOOKUP(E193,労務比率,'報告書（事業主控）'!#REF!,FALSE)),"",VLOOKUP(E193,労務比率,'報告書（事業主控）'!#REF!,FALSE))</f>
        <v/>
      </c>
      <c r="H193" s="86" t="str">
        <f>IF(ISERROR(VLOOKUP(E193,労務比率,'報告書（事業主控）'!#REF!+1,FALSE)),"",VLOOKUP(E193,労務比率,'報告書（事業主控）'!#REF!+1,FALSE))</f>
        <v/>
      </c>
      <c r="I193" s="86" t="e">
        <f>'報告書（事業主控）'!#REF!</f>
        <v>#REF!</v>
      </c>
      <c r="J193" s="86" t="e">
        <f>'報告書（事業主控）'!#REF!</f>
        <v>#REF!</v>
      </c>
      <c r="K193" s="86" t="e">
        <f>'報告書（事業主控）'!#REF!</f>
        <v>#REF!</v>
      </c>
      <c r="L193" s="86">
        <f t="shared" si="30"/>
        <v>0</v>
      </c>
      <c r="M193" s="86">
        <f t="shared" si="32"/>
        <v>0</v>
      </c>
      <c r="N193" s="86" t="e">
        <f t="shared" si="31"/>
        <v>#REF!</v>
      </c>
      <c r="O193" s="86" t="e">
        <f t="shared" si="29"/>
        <v>#REF!</v>
      </c>
      <c r="R193" s="86" t="e">
        <f>IF(AND(J193=0,C193&gt;=設定シート!E$85,C193&lt;=設定シート!G$85),1,0)</f>
        <v>#REF!</v>
      </c>
    </row>
    <row r="194" spans="1:18" ht="15" customHeight="1">
      <c r="B194" s="86">
        <v>5</v>
      </c>
      <c r="C194" s="86" t="e">
        <f>'報告書（事業主控）'!#REF!</f>
        <v>#REF!</v>
      </c>
      <c r="E194" s="86" t="e">
        <f>'報告書（事業主控）'!#REF!</f>
        <v>#REF!</v>
      </c>
      <c r="F194" s="86" t="e">
        <f>'報告書（事業主控）'!#REF!</f>
        <v>#REF!</v>
      </c>
      <c r="G194" s="86" t="str">
        <f>IF(ISERROR(VLOOKUP(E194,労務比率,'報告書（事業主控）'!#REF!,FALSE)),"",VLOOKUP(E194,労務比率,'報告書（事業主控）'!#REF!,FALSE))</f>
        <v/>
      </c>
      <c r="H194" s="86" t="str">
        <f>IF(ISERROR(VLOOKUP(E194,労務比率,'報告書（事業主控）'!#REF!+1,FALSE)),"",VLOOKUP(E194,労務比率,'報告書（事業主控）'!#REF!+1,FALSE))</f>
        <v/>
      </c>
      <c r="I194" s="86" t="e">
        <f>'報告書（事業主控）'!#REF!</f>
        <v>#REF!</v>
      </c>
      <c r="J194" s="86" t="e">
        <f>'報告書（事業主控）'!#REF!</f>
        <v>#REF!</v>
      </c>
      <c r="K194" s="86" t="e">
        <f>'報告書（事業主控）'!#REF!</f>
        <v>#REF!</v>
      </c>
      <c r="L194" s="86">
        <f t="shared" si="30"/>
        <v>0</v>
      </c>
      <c r="M194" s="86">
        <f t="shared" si="32"/>
        <v>0</v>
      </c>
      <c r="N194" s="86" t="e">
        <f t="shared" si="31"/>
        <v>#REF!</v>
      </c>
      <c r="O194" s="86" t="e">
        <f t="shared" si="29"/>
        <v>#REF!</v>
      </c>
      <c r="R194" s="86" t="e">
        <f>IF(AND(J194=0,C194&gt;=設定シート!E$85,C194&lt;=設定シート!G$85),1,0)</f>
        <v>#REF!</v>
      </c>
    </row>
    <row r="195" spans="1:18" ht="15" customHeight="1">
      <c r="B195" s="86">
        <v>6</v>
      </c>
      <c r="C195" s="86" t="e">
        <f>'報告書（事業主控）'!#REF!</f>
        <v>#REF!</v>
      </c>
      <c r="E195" s="86" t="e">
        <f>'報告書（事業主控）'!#REF!</f>
        <v>#REF!</v>
      </c>
      <c r="F195" s="86" t="e">
        <f>'報告書（事業主控）'!#REF!</f>
        <v>#REF!</v>
      </c>
      <c r="G195" s="86" t="str">
        <f>IF(ISERROR(VLOOKUP(E195,労務比率,'報告書（事業主控）'!#REF!,FALSE)),"",VLOOKUP(E195,労務比率,'報告書（事業主控）'!#REF!,FALSE))</f>
        <v/>
      </c>
      <c r="H195" s="86" t="str">
        <f>IF(ISERROR(VLOOKUP(E195,労務比率,'報告書（事業主控）'!#REF!+1,FALSE)),"",VLOOKUP(E195,労務比率,'報告書（事業主控）'!#REF!+1,FALSE))</f>
        <v/>
      </c>
      <c r="I195" s="86" t="e">
        <f>'報告書（事業主控）'!#REF!</f>
        <v>#REF!</v>
      </c>
      <c r="J195" s="86" t="e">
        <f>'報告書（事業主控）'!#REF!</f>
        <v>#REF!</v>
      </c>
      <c r="K195" s="86" t="e">
        <f>'報告書（事業主控）'!#REF!</f>
        <v>#REF!</v>
      </c>
      <c r="L195" s="86">
        <f t="shared" si="30"/>
        <v>0</v>
      </c>
      <c r="M195" s="86">
        <f t="shared" si="32"/>
        <v>0</v>
      </c>
      <c r="N195" s="86" t="e">
        <f t="shared" si="31"/>
        <v>#REF!</v>
      </c>
      <c r="O195" s="86" t="e">
        <f t="shared" si="29"/>
        <v>#REF!</v>
      </c>
      <c r="R195" s="86" t="e">
        <f>IF(AND(J195=0,C195&gt;=設定シート!E$85,C195&lt;=設定シート!G$85),1,0)</f>
        <v>#REF!</v>
      </c>
    </row>
    <row r="196" spans="1:18" ht="15" customHeight="1">
      <c r="B196" s="86">
        <v>7</v>
      </c>
      <c r="C196" s="86" t="e">
        <f>'報告書（事業主控）'!#REF!</f>
        <v>#REF!</v>
      </c>
      <c r="E196" s="86" t="e">
        <f>'報告書（事業主控）'!#REF!</f>
        <v>#REF!</v>
      </c>
      <c r="F196" s="86" t="e">
        <f>'報告書（事業主控）'!#REF!</f>
        <v>#REF!</v>
      </c>
      <c r="G196" s="86" t="str">
        <f>IF(ISERROR(VLOOKUP(E196,労務比率,'報告書（事業主控）'!#REF!,FALSE)),"",VLOOKUP(E196,労務比率,'報告書（事業主控）'!#REF!,FALSE))</f>
        <v/>
      </c>
      <c r="H196" s="86" t="str">
        <f>IF(ISERROR(VLOOKUP(E196,労務比率,'報告書（事業主控）'!#REF!+1,FALSE)),"",VLOOKUP(E196,労務比率,'報告書（事業主控）'!#REF!+1,FALSE))</f>
        <v/>
      </c>
      <c r="I196" s="86" t="e">
        <f>'報告書（事業主控）'!#REF!</f>
        <v>#REF!</v>
      </c>
      <c r="J196" s="86" t="e">
        <f>'報告書（事業主控）'!#REF!</f>
        <v>#REF!</v>
      </c>
      <c r="K196" s="86" t="e">
        <f>'報告書（事業主控）'!#REF!</f>
        <v>#REF!</v>
      </c>
      <c r="L196" s="86">
        <f t="shared" si="30"/>
        <v>0</v>
      </c>
      <c r="M196" s="86">
        <f t="shared" si="32"/>
        <v>0</v>
      </c>
      <c r="N196" s="86" t="e">
        <f t="shared" si="31"/>
        <v>#REF!</v>
      </c>
      <c r="O196" s="86" t="e">
        <f t="shared" si="29"/>
        <v>#REF!</v>
      </c>
      <c r="R196" s="86" t="e">
        <f>IF(AND(J196=0,C196&gt;=設定シート!E$85,C196&lt;=設定シート!G$85),1,0)</f>
        <v>#REF!</v>
      </c>
    </row>
    <row r="197" spans="1:18" ht="15" customHeight="1">
      <c r="B197" s="86">
        <v>8</v>
      </c>
      <c r="C197" s="86" t="e">
        <f>'報告書（事業主控）'!#REF!</f>
        <v>#REF!</v>
      </c>
      <c r="E197" s="86" t="e">
        <f>'報告書（事業主控）'!#REF!</f>
        <v>#REF!</v>
      </c>
      <c r="F197" s="86" t="e">
        <f>'報告書（事業主控）'!#REF!</f>
        <v>#REF!</v>
      </c>
      <c r="G197" s="86" t="str">
        <f>IF(ISERROR(VLOOKUP(E197,労務比率,'報告書（事業主控）'!#REF!,FALSE)),"",VLOOKUP(E197,労務比率,'報告書（事業主控）'!#REF!,FALSE))</f>
        <v/>
      </c>
      <c r="H197" s="86" t="str">
        <f>IF(ISERROR(VLOOKUP(E197,労務比率,'報告書（事業主控）'!#REF!+1,FALSE)),"",VLOOKUP(E197,労務比率,'報告書（事業主控）'!#REF!+1,FALSE))</f>
        <v/>
      </c>
      <c r="I197" s="86" t="e">
        <f>'報告書（事業主控）'!#REF!</f>
        <v>#REF!</v>
      </c>
      <c r="J197" s="86" t="e">
        <f>'報告書（事業主控）'!#REF!</f>
        <v>#REF!</v>
      </c>
      <c r="K197" s="86" t="e">
        <f>'報告書（事業主控）'!#REF!</f>
        <v>#REF!</v>
      </c>
      <c r="L197" s="86">
        <f t="shared" si="30"/>
        <v>0</v>
      </c>
      <c r="M197" s="86">
        <f t="shared" si="32"/>
        <v>0</v>
      </c>
      <c r="N197" s="86" t="e">
        <f t="shared" si="31"/>
        <v>#REF!</v>
      </c>
      <c r="O197" s="86" t="e">
        <f t="shared" si="29"/>
        <v>#REF!</v>
      </c>
      <c r="R197" s="86" t="e">
        <f>IF(AND(J197=0,C197&gt;=設定シート!E$85,C197&lt;=設定シート!G$85),1,0)</f>
        <v>#REF!</v>
      </c>
    </row>
    <row r="198" spans="1:18" ht="15" customHeight="1">
      <c r="B198" s="86">
        <v>9</v>
      </c>
      <c r="C198" s="86" t="e">
        <f>'報告書（事業主控）'!#REF!</f>
        <v>#REF!</v>
      </c>
      <c r="E198" s="86" t="e">
        <f>'報告書（事業主控）'!#REF!</f>
        <v>#REF!</v>
      </c>
      <c r="F198" s="86" t="e">
        <f>'報告書（事業主控）'!#REF!</f>
        <v>#REF!</v>
      </c>
      <c r="G198" s="86" t="str">
        <f>IF(ISERROR(VLOOKUP(E198,労務比率,'報告書（事業主控）'!#REF!,FALSE)),"",VLOOKUP(E198,労務比率,'報告書（事業主控）'!#REF!,FALSE))</f>
        <v/>
      </c>
      <c r="H198" s="86" t="str">
        <f>IF(ISERROR(VLOOKUP(E198,労務比率,'報告書（事業主控）'!#REF!+1,FALSE)),"",VLOOKUP(E198,労務比率,'報告書（事業主控）'!#REF!+1,FALSE))</f>
        <v/>
      </c>
      <c r="I198" s="86" t="e">
        <f>'報告書（事業主控）'!#REF!</f>
        <v>#REF!</v>
      </c>
      <c r="J198" s="86" t="e">
        <f>'報告書（事業主控）'!#REF!</f>
        <v>#REF!</v>
      </c>
      <c r="K198" s="86" t="e">
        <f>'報告書（事業主控）'!#REF!</f>
        <v>#REF!</v>
      </c>
      <c r="L198" s="86">
        <f t="shared" si="30"/>
        <v>0</v>
      </c>
      <c r="M198" s="86">
        <f t="shared" si="32"/>
        <v>0</v>
      </c>
      <c r="N198" s="86" t="e">
        <f t="shared" si="31"/>
        <v>#REF!</v>
      </c>
      <c r="O198" s="86" t="e">
        <f t="shared" si="29"/>
        <v>#REF!</v>
      </c>
      <c r="R198" s="86" t="e">
        <f>IF(AND(J198=0,C198&gt;=設定シート!E$85,C198&lt;=設定シート!G$85),1,0)</f>
        <v>#REF!</v>
      </c>
    </row>
    <row r="199" spans="1:18" ht="15" customHeight="1">
      <c r="A199" s="86">
        <v>18</v>
      </c>
      <c r="B199" s="86">
        <v>1</v>
      </c>
      <c r="C199" s="86" t="e">
        <f>'報告書（事業主控）'!#REF!</f>
        <v>#REF!</v>
      </c>
      <c r="E199" s="86" t="e">
        <f>'報告書（事業主控）'!#REF!</f>
        <v>#REF!</v>
      </c>
      <c r="F199" s="86" t="e">
        <f>'報告書（事業主控）'!#REF!</f>
        <v>#REF!</v>
      </c>
      <c r="G199" s="86" t="str">
        <f>IF(ISERROR(VLOOKUP(E199,労務比率,'報告書（事業主控）'!#REF!,FALSE)),"",VLOOKUP(E199,労務比率,'報告書（事業主控）'!#REF!,FALSE))</f>
        <v/>
      </c>
      <c r="H199" s="86" t="str">
        <f>IF(ISERROR(VLOOKUP(E199,労務比率,'報告書（事業主控）'!#REF!+1,FALSE)),"",VLOOKUP(E199,労務比率,'報告書（事業主控）'!#REF!+1,FALSE))</f>
        <v/>
      </c>
      <c r="I199" s="86" t="e">
        <f>'報告書（事業主控）'!#REF!</f>
        <v>#REF!</v>
      </c>
      <c r="J199" s="86" t="e">
        <f>'報告書（事業主控）'!#REF!</f>
        <v>#REF!</v>
      </c>
      <c r="K199" s="86" t="e">
        <f>'報告書（事業主控）'!#REF!</f>
        <v>#REF!</v>
      </c>
      <c r="L199" s="86">
        <f t="shared" si="30"/>
        <v>0</v>
      </c>
      <c r="M199" s="86">
        <f t="shared" si="32"/>
        <v>0</v>
      </c>
      <c r="N199" s="86" t="e">
        <f t="shared" si="31"/>
        <v>#REF!</v>
      </c>
      <c r="O199" s="86" t="e">
        <f t="shared" si="29"/>
        <v>#REF!</v>
      </c>
      <c r="P199" s="86">
        <f>INT(SUMIF(O199:O207,0,I199:I207)*105/108)</f>
        <v>0</v>
      </c>
      <c r="Q199" s="86">
        <f>INT(P199*IF(COUNTIF(R199:R207,1)=0,0,SUMIF(R199:R207,1,G199:G207)/COUNTIF(R199:R207,1))/100)</f>
        <v>0</v>
      </c>
      <c r="R199" s="86" t="e">
        <f>IF(AND(J199=0,C199&gt;=設定シート!E$85,C199&lt;=設定シート!G$85),1,0)</f>
        <v>#REF!</v>
      </c>
    </row>
    <row r="200" spans="1:18" ht="15" customHeight="1">
      <c r="B200" s="86">
        <v>2</v>
      </c>
      <c r="C200" s="86" t="e">
        <f>'報告書（事業主控）'!#REF!</f>
        <v>#REF!</v>
      </c>
      <c r="E200" s="86" t="e">
        <f>'報告書（事業主控）'!#REF!</f>
        <v>#REF!</v>
      </c>
      <c r="F200" s="86" t="e">
        <f>'報告書（事業主控）'!#REF!</f>
        <v>#REF!</v>
      </c>
      <c r="G200" s="86" t="str">
        <f>IF(ISERROR(VLOOKUP(E200,労務比率,'報告書（事業主控）'!#REF!,FALSE)),"",VLOOKUP(E200,労務比率,'報告書（事業主控）'!#REF!,FALSE))</f>
        <v/>
      </c>
      <c r="H200" s="86" t="str">
        <f>IF(ISERROR(VLOOKUP(E200,労務比率,'報告書（事業主控）'!#REF!+1,FALSE)),"",VLOOKUP(E200,労務比率,'報告書（事業主控）'!#REF!+1,FALSE))</f>
        <v/>
      </c>
      <c r="I200" s="86" t="e">
        <f>'報告書（事業主控）'!#REF!</f>
        <v>#REF!</v>
      </c>
      <c r="J200" s="86" t="e">
        <f>'報告書（事業主控）'!#REF!</f>
        <v>#REF!</v>
      </c>
      <c r="K200" s="86" t="e">
        <f>'報告書（事業主控）'!#REF!</f>
        <v>#REF!</v>
      </c>
      <c r="L200" s="86">
        <f t="shared" si="30"/>
        <v>0</v>
      </c>
      <c r="M200" s="86">
        <f t="shared" si="32"/>
        <v>0</v>
      </c>
      <c r="N200" s="86" t="e">
        <f t="shared" si="31"/>
        <v>#REF!</v>
      </c>
      <c r="O200" s="86" t="e">
        <f t="shared" si="29"/>
        <v>#REF!</v>
      </c>
      <c r="R200" s="86" t="e">
        <f>IF(AND(J200=0,C200&gt;=設定シート!E$85,C200&lt;=設定シート!G$85),1,0)</f>
        <v>#REF!</v>
      </c>
    </row>
    <row r="201" spans="1:18" ht="15" customHeight="1">
      <c r="B201" s="86">
        <v>3</v>
      </c>
      <c r="C201" s="86" t="e">
        <f>'報告書（事業主控）'!#REF!</f>
        <v>#REF!</v>
      </c>
      <c r="E201" s="86" t="e">
        <f>'報告書（事業主控）'!#REF!</f>
        <v>#REF!</v>
      </c>
      <c r="F201" s="86" t="e">
        <f>'報告書（事業主控）'!#REF!</f>
        <v>#REF!</v>
      </c>
      <c r="G201" s="86" t="str">
        <f>IF(ISERROR(VLOOKUP(E201,労務比率,'報告書（事業主控）'!#REF!,FALSE)),"",VLOOKUP(E201,労務比率,'報告書（事業主控）'!#REF!,FALSE))</f>
        <v/>
      </c>
      <c r="H201" s="86" t="str">
        <f>IF(ISERROR(VLOOKUP(E201,労務比率,'報告書（事業主控）'!#REF!+1,FALSE)),"",VLOOKUP(E201,労務比率,'報告書（事業主控）'!#REF!+1,FALSE))</f>
        <v/>
      </c>
      <c r="I201" s="86" t="e">
        <f>'報告書（事業主控）'!#REF!</f>
        <v>#REF!</v>
      </c>
      <c r="J201" s="86" t="e">
        <f>'報告書（事業主控）'!#REF!</f>
        <v>#REF!</v>
      </c>
      <c r="K201" s="86" t="e">
        <f>'報告書（事業主控）'!#REF!</f>
        <v>#REF!</v>
      </c>
      <c r="L201" s="86">
        <f t="shared" si="30"/>
        <v>0</v>
      </c>
      <c r="M201" s="86">
        <f t="shared" si="32"/>
        <v>0</v>
      </c>
      <c r="N201" s="86" t="e">
        <f t="shared" si="31"/>
        <v>#REF!</v>
      </c>
      <c r="O201" s="86" t="e">
        <f t="shared" si="29"/>
        <v>#REF!</v>
      </c>
      <c r="R201" s="86" t="e">
        <f>IF(AND(J201=0,C201&gt;=設定シート!E$85,C201&lt;=設定シート!G$85),1,0)</f>
        <v>#REF!</v>
      </c>
    </row>
    <row r="202" spans="1:18" ht="15" customHeight="1">
      <c r="B202" s="86">
        <v>4</v>
      </c>
      <c r="C202" s="86" t="e">
        <f>'報告書（事業主控）'!#REF!</f>
        <v>#REF!</v>
      </c>
      <c r="E202" s="86" t="e">
        <f>'報告書（事業主控）'!#REF!</f>
        <v>#REF!</v>
      </c>
      <c r="F202" s="86" t="e">
        <f>'報告書（事業主控）'!#REF!</f>
        <v>#REF!</v>
      </c>
      <c r="G202" s="86" t="str">
        <f>IF(ISERROR(VLOOKUP(E202,労務比率,'報告書（事業主控）'!#REF!,FALSE)),"",VLOOKUP(E202,労務比率,'報告書（事業主控）'!#REF!,FALSE))</f>
        <v/>
      </c>
      <c r="H202" s="86" t="str">
        <f>IF(ISERROR(VLOOKUP(E202,労務比率,'報告書（事業主控）'!#REF!+1,FALSE)),"",VLOOKUP(E202,労務比率,'報告書（事業主控）'!#REF!+1,FALSE))</f>
        <v/>
      </c>
      <c r="I202" s="86" t="e">
        <f>'報告書（事業主控）'!#REF!</f>
        <v>#REF!</v>
      </c>
      <c r="J202" s="86" t="e">
        <f>'報告書（事業主控）'!#REF!</f>
        <v>#REF!</v>
      </c>
      <c r="K202" s="86" t="e">
        <f>'報告書（事業主控）'!#REF!</f>
        <v>#REF!</v>
      </c>
      <c r="L202" s="86">
        <f t="shared" si="30"/>
        <v>0</v>
      </c>
      <c r="M202" s="86">
        <f t="shared" si="32"/>
        <v>0</v>
      </c>
      <c r="N202" s="86" t="e">
        <f t="shared" si="31"/>
        <v>#REF!</v>
      </c>
      <c r="O202" s="86" t="e">
        <f t="shared" si="29"/>
        <v>#REF!</v>
      </c>
      <c r="R202" s="86" t="e">
        <f>IF(AND(J202=0,C202&gt;=設定シート!E$85,C202&lt;=設定シート!G$85),1,0)</f>
        <v>#REF!</v>
      </c>
    </row>
    <row r="203" spans="1:18" ht="15" customHeight="1">
      <c r="B203" s="86">
        <v>5</v>
      </c>
      <c r="C203" s="86" t="e">
        <f>'報告書（事業主控）'!#REF!</f>
        <v>#REF!</v>
      </c>
      <c r="E203" s="86" t="e">
        <f>'報告書（事業主控）'!#REF!</f>
        <v>#REF!</v>
      </c>
      <c r="F203" s="86" t="e">
        <f>'報告書（事業主控）'!#REF!</f>
        <v>#REF!</v>
      </c>
      <c r="G203" s="86" t="str">
        <f>IF(ISERROR(VLOOKUP(E203,労務比率,'報告書（事業主控）'!#REF!,FALSE)),"",VLOOKUP(E203,労務比率,'報告書（事業主控）'!#REF!,FALSE))</f>
        <v/>
      </c>
      <c r="H203" s="86" t="str">
        <f>IF(ISERROR(VLOOKUP(E203,労務比率,'報告書（事業主控）'!#REF!+1,FALSE)),"",VLOOKUP(E203,労務比率,'報告書（事業主控）'!#REF!+1,FALSE))</f>
        <v/>
      </c>
      <c r="I203" s="86" t="e">
        <f>'報告書（事業主控）'!#REF!</f>
        <v>#REF!</v>
      </c>
      <c r="J203" s="86" t="e">
        <f>'報告書（事業主控）'!#REF!</f>
        <v>#REF!</v>
      </c>
      <c r="K203" s="86" t="e">
        <f>'報告書（事業主控）'!#REF!</f>
        <v>#REF!</v>
      </c>
      <c r="L203" s="86">
        <f t="shared" si="30"/>
        <v>0</v>
      </c>
      <c r="M203" s="86">
        <f t="shared" si="32"/>
        <v>0</v>
      </c>
      <c r="N203" s="86" t="e">
        <f t="shared" si="31"/>
        <v>#REF!</v>
      </c>
      <c r="O203" s="86" t="e">
        <f t="shared" si="29"/>
        <v>#REF!</v>
      </c>
      <c r="R203" s="86" t="e">
        <f>IF(AND(J203=0,C203&gt;=設定シート!E$85,C203&lt;=設定シート!G$85),1,0)</f>
        <v>#REF!</v>
      </c>
    </row>
    <row r="204" spans="1:18" ht="15" customHeight="1">
      <c r="B204" s="86">
        <v>6</v>
      </c>
      <c r="C204" s="86" t="e">
        <f>'報告書（事業主控）'!#REF!</f>
        <v>#REF!</v>
      </c>
      <c r="E204" s="86" t="e">
        <f>'報告書（事業主控）'!#REF!</f>
        <v>#REF!</v>
      </c>
      <c r="F204" s="86" t="e">
        <f>'報告書（事業主控）'!#REF!</f>
        <v>#REF!</v>
      </c>
      <c r="G204" s="86" t="str">
        <f>IF(ISERROR(VLOOKUP(E204,労務比率,'報告書（事業主控）'!#REF!,FALSE)),"",VLOOKUP(E204,労務比率,'報告書（事業主控）'!#REF!,FALSE))</f>
        <v/>
      </c>
      <c r="H204" s="86" t="str">
        <f>IF(ISERROR(VLOOKUP(E204,労務比率,'報告書（事業主控）'!#REF!+1,FALSE)),"",VLOOKUP(E204,労務比率,'報告書（事業主控）'!#REF!+1,FALSE))</f>
        <v/>
      </c>
      <c r="I204" s="86" t="e">
        <f>'報告書（事業主控）'!#REF!</f>
        <v>#REF!</v>
      </c>
      <c r="J204" s="86" t="e">
        <f>'報告書（事業主控）'!#REF!</f>
        <v>#REF!</v>
      </c>
      <c r="K204" s="86" t="e">
        <f>'報告書（事業主控）'!#REF!</f>
        <v>#REF!</v>
      </c>
      <c r="L204" s="86">
        <f t="shared" si="30"/>
        <v>0</v>
      </c>
      <c r="M204" s="86">
        <f t="shared" si="32"/>
        <v>0</v>
      </c>
      <c r="N204" s="86" t="e">
        <f t="shared" si="31"/>
        <v>#REF!</v>
      </c>
      <c r="O204" s="86" t="e">
        <f t="shared" si="29"/>
        <v>#REF!</v>
      </c>
      <c r="R204" s="86" t="e">
        <f>IF(AND(J204=0,C204&gt;=設定シート!E$85,C204&lt;=設定シート!G$85),1,0)</f>
        <v>#REF!</v>
      </c>
    </row>
    <row r="205" spans="1:18" ht="15" customHeight="1">
      <c r="B205" s="86">
        <v>7</v>
      </c>
      <c r="C205" s="86" t="e">
        <f>'報告書（事業主控）'!#REF!</f>
        <v>#REF!</v>
      </c>
      <c r="E205" s="86" t="e">
        <f>'報告書（事業主控）'!#REF!</f>
        <v>#REF!</v>
      </c>
      <c r="F205" s="86" t="e">
        <f>'報告書（事業主控）'!#REF!</f>
        <v>#REF!</v>
      </c>
      <c r="G205" s="86" t="str">
        <f>IF(ISERROR(VLOOKUP(E205,労務比率,'報告書（事業主控）'!#REF!,FALSE)),"",VLOOKUP(E205,労務比率,'報告書（事業主控）'!#REF!,FALSE))</f>
        <v/>
      </c>
      <c r="H205" s="86" t="str">
        <f>IF(ISERROR(VLOOKUP(E205,労務比率,'報告書（事業主控）'!#REF!+1,FALSE)),"",VLOOKUP(E205,労務比率,'報告書（事業主控）'!#REF!+1,FALSE))</f>
        <v/>
      </c>
      <c r="I205" s="86" t="e">
        <f>'報告書（事業主控）'!#REF!</f>
        <v>#REF!</v>
      </c>
      <c r="J205" s="86" t="e">
        <f>'報告書（事業主控）'!#REF!</f>
        <v>#REF!</v>
      </c>
      <c r="K205" s="86" t="e">
        <f>'報告書（事業主控）'!#REF!</f>
        <v>#REF!</v>
      </c>
      <c r="L205" s="86">
        <f t="shared" si="30"/>
        <v>0</v>
      </c>
      <c r="M205" s="86">
        <f t="shared" si="32"/>
        <v>0</v>
      </c>
      <c r="N205" s="86" t="e">
        <f t="shared" si="31"/>
        <v>#REF!</v>
      </c>
      <c r="O205" s="86" t="e">
        <f t="shared" si="29"/>
        <v>#REF!</v>
      </c>
      <c r="R205" s="86" t="e">
        <f>IF(AND(J205=0,C205&gt;=設定シート!E$85,C205&lt;=設定シート!G$85),1,0)</f>
        <v>#REF!</v>
      </c>
    </row>
    <row r="206" spans="1:18" ht="15" customHeight="1">
      <c r="B206" s="86">
        <v>8</v>
      </c>
      <c r="C206" s="86" t="e">
        <f>'報告書（事業主控）'!#REF!</f>
        <v>#REF!</v>
      </c>
      <c r="E206" s="86" t="e">
        <f>'報告書（事業主控）'!#REF!</f>
        <v>#REF!</v>
      </c>
      <c r="F206" s="86" t="e">
        <f>'報告書（事業主控）'!#REF!</f>
        <v>#REF!</v>
      </c>
      <c r="G206" s="86" t="str">
        <f>IF(ISERROR(VLOOKUP(E206,労務比率,'報告書（事業主控）'!#REF!,FALSE)),"",VLOOKUP(E206,労務比率,'報告書（事業主控）'!#REF!,FALSE))</f>
        <v/>
      </c>
      <c r="H206" s="86" t="str">
        <f>IF(ISERROR(VLOOKUP(E206,労務比率,'報告書（事業主控）'!#REF!+1,FALSE)),"",VLOOKUP(E206,労務比率,'報告書（事業主控）'!#REF!+1,FALSE))</f>
        <v/>
      </c>
      <c r="I206" s="86" t="e">
        <f>'報告書（事業主控）'!#REF!</f>
        <v>#REF!</v>
      </c>
      <c r="J206" s="86" t="e">
        <f>'報告書（事業主控）'!#REF!</f>
        <v>#REF!</v>
      </c>
      <c r="K206" s="86" t="e">
        <f>'報告書（事業主控）'!#REF!</f>
        <v>#REF!</v>
      </c>
      <c r="L206" s="86">
        <f t="shared" si="30"/>
        <v>0</v>
      </c>
      <c r="M206" s="86">
        <f t="shared" si="32"/>
        <v>0</v>
      </c>
      <c r="N206" s="86" t="e">
        <f t="shared" si="31"/>
        <v>#REF!</v>
      </c>
      <c r="O206" s="86" t="e">
        <f t="shared" si="29"/>
        <v>#REF!</v>
      </c>
      <c r="R206" s="86" t="e">
        <f>IF(AND(J206=0,C206&gt;=設定シート!E$85,C206&lt;=設定シート!G$85),1,0)</f>
        <v>#REF!</v>
      </c>
    </row>
    <row r="207" spans="1:18" ht="15" customHeight="1">
      <c r="B207" s="86">
        <v>9</v>
      </c>
      <c r="C207" s="86" t="e">
        <f>'報告書（事業主控）'!#REF!</f>
        <v>#REF!</v>
      </c>
      <c r="E207" s="86" t="e">
        <f>'報告書（事業主控）'!#REF!</f>
        <v>#REF!</v>
      </c>
      <c r="F207" s="86" t="e">
        <f>'報告書（事業主控）'!#REF!</f>
        <v>#REF!</v>
      </c>
      <c r="G207" s="86" t="str">
        <f>IF(ISERROR(VLOOKUP(E207,労務比率,'報告書（事業主控）'!#REF!,FALSE)),"",VLOOKUP(E207,労務比率,'報告書（事業主控）'!#REF!,FALSE))</f>
        <v/>
      </c>
      <c r="H207" s="86" t="str">
        <f>IF(ISERROR(VLOOKUP(E207,労務比率,'報告書（事業主控）'!#REF!+1,FALSE)),"",VLOOKUP(E207,労務比率,'報告書（事業主控）'!#REF!+1,FALSE))</f>
        <v/>
      </c>
      <c r="I207" s="86" t="e">
        <f>'報告書（事業主控）'!#REF!</f>
        <v>#REF!</v>
      </c>
      <c r="J207" s="86" t="e">
        <f>'報告書（事業主控）'!#REF!</f>
        <v>#REF!</v>
      </c>
      <c r="K207" s="86" t="e">
        <f>'報告書（事業主控）'!#REF!</f>
        <v>#REF!</v>
      </c>
      <c r="L207" s="86">
        <f t="shared" si="30"/>
        <v>0</v>
      </c>
      <c r="M207" s="86">
        <f t="shared" si="32"/>
        <v>0</v>
      </c>
      <c r="N207" s="86" t="e">
        <f t="shared" si="31"/>
        <v>#REF!</v>
      </c>
      <c r="O207" s="86" t="e">
        <f t="shared" si="29"/>
        <v>#REF!</v>
      </c>
      <c r="R207" s="86" t="e">
        <f>IF(AND(J207=0,C207&gt;=設定シート!E$85,C207&lt;=設定シート!G$85),1,0)</f>
        <v>#REF!</v>
      </c>
    </row>
    <row r="208" spans="1:18" ht="15" customHeight="1">
      <c r="A208" s="86">
        <v>19</v>
      </c>
      <c r="B208" s="86">
        <v>1</v>
      </c>
      <c r="C208" s="86" t="e">
        <f>'報告書（事業主控）'!#REF!</f>
        <v>#REF!</v>
      </c>
      <c r="E208" s="86" t="e">
        <f>'報告書（事業主控）'!#REF!</f>
        <v>#REF!</v>
      </c>
      <c r="F208" s="86" t="e">
        <f>'報告書（事業主控）'!#REF!</f>
        <v>#REF!</v>
      </c>
      <c r="G208" s="86" t="str">
        <f>IF(ISERROR(VLOOKUP(E208,労務比率,'報告書（事業主控）'!#REF!,FALSE)),"",VLOOKUP(E208,労務比率,'報告書（事業主控）'!#REF!,FALSE))</f>
        <v/>
      </c>
      <c r="H208" s="86" t="str">
        <f>IF(ISERROR(VLOOKUP(E208,労務比率,'報告書（事業主控）'!#REF!+1,FALSE)),"",VLOOKUP(E208,労務比率,'報告書（事業主控）'!#REF!+1,FALSE))</f>
        <v/>
      </c>
      <c r="I208" s="86" t="e">
        <f>'報告書（事業主控）'!#REF!</f>
        <v>#REF!</v>
      </c>
      <c r="J208" s="86" t="e">
        <f>'報告書（事業主控）'!#REF!</f>
        <v>#REF!</v>
      </c>
      <c r="K208" s="86" t="e">
        <f>'報告書（事業主控）'!#REF!</f>
        <v>#REF!</v>
      </c>
      <c r="L208" s="86">
        <f t="shared" si="30"/>
        <v>0</v>
      </c>
      <c r="M208" s="86">
        <f t="shared" si="32"/>
        <v>0</v>
      </c>
      <c r="N208" s="86" t="e">
        <f t="shared" si="31"/>
        <v>#REF!</v>
      </c>
      <c r="O208" s="86" t="e">
        <f t="shared" si="29"/>
        <v>#REF!</v>
      </c>
      <c r="P208" s="86">
        <f>INT(SUMIF(O208:O216,0,I208:I216)*105/108)</f>
        <v>0</v>
      </c>
      <c r="Q208" s="86">
        <f>INT(P208*IF(COUNTIF(R208:R216,1)=0,0,SUMIF(R208:R216,1,G208:G216)/COUNTIF(R208:R216,1))/100)</f>
        <v>0</v>
      </c>
      <c r="R208" s="86" t="e">
        <f>IF(AND(J208=0,C208&gt;=設定シート!E$85,C208&lt;=設定シート!G$85),1,0)</f>
        <v>#REF!</v>
      </c>
    </row>
    <row r="209" spans="1:18" ht="15" customHeight="1">
      <c r="B209" s="86">
        <v>2</v>
      </c>
      <c r="C209" s="86" t="e">
        <f>'報告書（事業主控）'!#REF!</f>
        <v>#REF!</v>
      </c>
      <c r="E209" s="86" t="e">
        <f>'報告書（事業主控）'!#REF!</f>
        <v>#REF!</v>
      </c>
      <c r="F209" s="86" t="e">
        <f>'報告書（事業主控）'!#REF!</f>
        <v>#REF!</v>
      </c>
      <c r="G209" s="86" t="str">
        <f>IF(ISERROR(VLOOKUP(E209,労務比率,'報告書（事業主控）'!#REF!,FALSE)),"",VLOOKUP(E209,労務比率,'報告書（事業主控）'!#REF!,FALSE))</f>
        <v/>
      </c>
      <c r="H209" s="86" t="str">
        <f>IF(ISERROR(VLOOKUP(E209,労務比率,'報告書（事業主控）'!#REF!+1,FALSE)),"",VLOOKUP(E209,労務比率,'報告書（事業主控）'!#REF!+1,FALSE))</f>
        <v/>
      </c>
      <c r="I209" s="86" t="e">
        <f>'報告書（事業主控）'!#REF!</f>
        <v>#REF!</v>
      </c>
      <c r="J209" s="86" t="e">
        <f>'報告書（事業主控）'!#REF!</f>
        <v>#REF!</v>
      </c>
      <c r="K209" s="86" t="e">
        <f>'報告書（事業主控）'!#REF!</f>
        <v>#REF!</v>
      </c>
      <c r="L209" s="86">
        <f t="shared" si="30"/>
        <v>0</v>
      </c>
      <c r="M209" s="86">
        <f t="shared" si="32"/>
        <v>0</v>
      </c>
      <c r="N209" s="86" t="e">
        <f t="shared" si="31"/>
        <v>#REF!</v>
      </c>
      <c r="O209" s="86" t="e">
        <f t="shared" si="29"/>
        <v>#REF!</v>
      </c>
      <c r="R209" s="86" t="e">
        <f>IF(AND(J209=0,C209&gt;=設定シート!E$85,C209&lt;=設定シート!G$85),1,0)</f>
        <v>#REF!</v>
      </c>
    </row>
    <row r="210" spans="1:18" ht="15" customHeight="1">
      <c r="B210" s="86">
        <v>3</v>
      </c>
      <c r="C210" s="86" t="e">
        <f>'報告書（事業主控）'!#REF!</f>
        <v>#REF!</v>
      </c>
      <c r="E210" s="86" t="e">
        <f>'報告書（事業主控）'!#REF!</f>
        <v>#REF!</v>
      </c>
      <c r="F210" s="86" t="e">
        <f>'報告書（事業主控）'!#REF!</f>
        <v>#REF!</v>
      </c>
      <c r="G210" s="86" t="str">
        <f>IF(ISERROR(VLOOKUP(E210,労務比率,'報告書（事業主控）'!#REF!,FALSE)),"",VLOOKUP(E210,労務比率,'報告書（事業主控）'!#REF!,FALSE))</f>
        <v/>
      </c>
      <c r="H210" s="86" t="str">
        <f>IF(ISERROR(VLOOKUP(E210,労務比率,'報告書（事業主控）'!#REF!+1,FALSE)),"",VLOOKUP(E210,労務比率,'報告書（事業主控）'!#REF!+1,FALSE))</f>
        <v/>
      </c>
      <c r="I210" s="86" t="e">
        <f>'報告書（事業主控）'!#REF!</f>
        <v>#REF!</v>
      </c>
      <c r="J210" s="86" t="e">
        <f>'報告書（事業主控）'!#REF!</f>
        <v>#REF!</v>
      </c>
      <c r="K210" s="86" t="e">
        <f>'報告書（事業主控）'!#REF!</f>
        <v>#REF!</v>
      </c>
      <c r="L210" s="86">
        <f t="shared" si="30"/>
        <v>0</v>
      </c>
      <c r="M210" s="86">
        <f t="shared" si="32"/>
        <v>0</v>
      </c>
      <c r="N210" s="86" t="e">
        <f t="shared" si="31"/>
        <v>#REF!</v>
      </c>
      <c r="O210" s="86" t="e">
        <f t="shared" si="29"/>
        <v>#REF!</v>
      </c>
      <c r="R210" s="86" t="e">
        <f>IF(AND(J210=0,C210&gt;=設定シート!E$85,C210&lt;=設定シート!G$85),1,0)</f>
        <v>#REF!</v>
      </c>
    </row>
    <row r="211" spans="1:18" ht="15" customHeight="1">
      <c r="B211" s="86">
        <v>4</v>
      </c>
      <c r="C211" s="86" t="e">
        <f>'報告書（事業主控）'!#REF!</f>
        <v>#REF!</v>
      </c>
      <c r="E211" s="86" t="e">
        <f>'報告書（事業主控）'!#REF!</f>
        <v>#REF!</v>
      </c>
      <c r="F211" s="86" t="e">
        <f>'報告書（事業主控）'!#REF!</f>
        <v>#REF!</v>
      </c>
      <c r="G211" s="86" t="str">
        <f>IF(ISERROR(VLOOKUP(E211,労務比率,'報告書（事業主控）'!#REF!,FALSE)),"",VLOOKUP(E211,労務比率,'報告書（事業主控）'!#REF!,FALSE))</f>
        <v/>
      </c>
      <c r="H211" s="86" t="str">
        <f>IF(ISERROR(VLOOKUP(E211,労務比率,'報告書（事業主控）'!#REF!+1,FALSE)),"",VLOOKUP(E211,労務比率,'報告書（事業主控）'!#REF!+1,FALSE))</f>
        <v/>
      </c>
      <c r="I211" s="86" t="e">
        <f>'報告書（事業主控）'!#REF!</f>
        <v>#REF!</v>
      </c>
      <c r="J211" s="86" t="e">
        <f>'報告書（事業主控）'!#REF!</f>
        <v>#REF!</v>
      </c>
      <c r="K211" s="86" t="e">
        <f>'報告書（事業主控）'!#REF!</f>
        <v>#REF!</v>
      </c>
      <c r="L211" s="86">
        <f t="shared" si="30"/>
        <v>0</v>
      </c>
      <c r="M211" s="86">
        <f t="shared" si="32"/>
        <v>0</v>
      </c>
      <c r="N211" s="86" t="e">
        <f t="shared" si="31"/>
        <v>#REF!</v>
      </c>
      <c r="O211" s="86" t="e">
        <f t="shared" si="29"/>
        <v>#REF!</v>
      </c>
      <c r="R211" s="86" t="e">
        <f>IF(AND(J211=0,C211&gt;=設定シート!E$85,C211&lt;=設定シート!G$85),1,0)</f>
        <v>#REF!</v>
      </c>
    </row>
    <row r="212" spans="1:18" ht="15" customHeight="1">
      <c r="B212" s="86">
        <v>5</v>
      </c>
      <c r="C212" s="86" t="e">
        <f>'報告書（事業主控）'!#REF!</f>
        <v>#REF!</v>
      </c>
      <c r="E212" s="86" t="e">
        <f>'報告書（事業主控）'!#REF!</f>
        <v>#REF!</v>
      </c>
      <c r="F212" s="86" t="e">
        <f>'報告書（事業主控）'!#REF!</f>
        <v>#REF!</v>
      </c>
      <c r="G212" s="86" t="str">
        <f>IF(ISERROR(VLOOKUP(E212,労務比率,'報告書（事業主控）'!#REF!,FALSE)),"",VLOOKUP(E212,労務比率,'報告書（事業主控）'!#REF!,FALSE))</f>
        <v/>
      </c>
      <c r="H212" s="86" t="str">
        <f>IF(ISERROR(VLOOKUP(E212,労務比率,'報告書（事業主控）'!#REF!+1,FALSE)),"",VLOOKUP(E212,労務比率,'報告書（事業主控）'!#REF!+1,FALSE))</f>
        <v/>
      </c>
      <c r="I212" s="86" t="e">
        <f>'報告書（事業主控）'!#REF!</f>
        <v>#REF!</v>
      </c>
      <c r="J212" s="86" t="e">
        <f>'報告書（事業主控）'!#REF!</f>
        <v>#REF!</v>
      </c>
      <c r="K212" s="86" t="e">
        <f>'報告書（事業主控）'!#REF!</f>
        <v>#REF!</v>
      </c>
      <c r="L212" s="86">
        <f t="shared" si="30"/>
        <v>0</v>
      </c>
      <c r="M212" s="86">
        <f t="shared" si="32"/>
        <v>0</v>
      </c>
      <c r="N212" s="86" t="e">
        <f t="shared" si="31"/>
        <v>#REF!</v>
      </c>
      <c r="O212" s="86" t="e">
        <f t="shared" si="29"/>
        <v>#REF!</v>
      </c>
      <c r="R212" s="86" t="e">
        <f>IF(AND(J212=0,C212&gt;=設定シート!E$85,C212&lt;=設定シート!G$85),1,0)</f>
        <v>#REF!</v>
      </c>
    </row>
    <row r="213" spans="1:18" ht="15" customHeight="1">
      <c r="B213" s="86">
        <v>6</v>
      </c>
      <c r="C213" s="86" t="e">
        <f>'報告書（事業主控）'!#REF!</f>
        <v>#REF!</v>
      </c>
      <c r="E213" s="86" t="e">
        <f>'報告書（事業主控）'!#REF!</f>
        <v>#REF!</v>
      </c>
      <c r="F213" s="86" t="e">
        <f>'報告書（事業主控）'!#REF!</f>
        <v>#REF!</v>
      </c>
      <c r="G213" s="86" t="str">
        <f>IF(ISERROR(VLOOKUP(E213,労務比率,'報告書（事業主控）'!#REF!,FALSE)),"",VLOOKUP(E213,労務比率,'報告書（事業主控）'!#REF!,FALSE))</f>
        <v/>
      </c>
      <c r="H213" s="86" t="str">
        <f>IF(ISERROR(VLOOKUP(E213,労務比率,'報告書（事業主控）'!#REF!+1,FALSE)),"",VLOOKUP(E213,労務比率,'報告書（事業主控）'!#REF!+1,FALSE))</f>
        <v/>
      </c>
      <c r="I213" s="86" t="e">
        <f>'報告書（事業主控）'!#REF!</f>
        <v>#REF!</v>
      </c>
      <c r="J213" s="86" t="e">
        <f>'報告書（事業主控）'!#REF!</f>
        <v>#REF!</v>
      </c>
      <c r="K213" s="86" t="e">
        <f>'報告書（事業主控）'!#REF!</f>
        <v>#REF!</v>
      </c>
      <c r="L213" s="86">
        <f t="shared" si="30"/>
        <v>0</v>
      </c>
      <c r="M213" s="86">
        <f t="shared" si="32"/>
        <v>0</v>
      </c>
      <c r="N213" s="86" t="e">
        <f t="shared" si="31"/>
        <v>#REF!</v>
      </c>
      <c r="O213" s="86" t="e">
        <f t="shared" ref="O213:O276" si="33">IF(I213=N213,IF(ISERROR(ROUNDDOWN(I213*G213/100,0)+K213),0,ROUNDDOWN(I213*G213/100,0)+K213),0)</f>
        <v>#REF!</v>
      </c>
      <c r="R213" s="86" t="e">
        <f>IF(AND(J213=0,C213&gt;=設定シート!E$85,C213&lt;=設定シート!G$85),1,0)</f>
        <v>#REF!</v>
      </c>
    </row>
    <row r="214" spans="1:18" ht="15" customHeight="1">
      <c r="B214" s="86">
        <v>7</v>
      </c>
      <c r="C214" s="86" t="e">
        <f>'報告書（事業主控）'!#REF!</f>
        <v>#REF!</v>
      </c>
      <c r="E214" s="86" t="e">
        <f>'報告書（事業主控）'!#REF!</f>
        <v>#REF!</v>
      </c>
      <c r="F214" s="86" t="e">
        <f>'報告書（事業主控）'!#REF!</f>
        <v>#REF!</v>
      </c>
      <c r="G214" s="86" t="str">
        <f>IF(ISERROR(VLOOKUP(E214,労務比率,'報告書（事業主控）'!#REF!,FALSE)),"",VLOOKUP(E214,労務比率,'報告書（事業主控）'!#REF!,FALSE))</f>
        <v/>
      </c>
      <c r="H214" s="86" t="str">
        <f>IF(ISERROR(VLOOKUP(E214,労務比率,'報告書（事業主控）'!#REF!+1,FALSE)),"",VLOOKUP(E214,労務比率,'報告書（事業主控）'!#REF!+1,FALSE))</f>
        <v/>
      </c>
      <c r="I214" s="86" t="e">
        <f>'報告書（事業主控）'!#REF!</f>
        <v>#REF!</v>
      </c>
      <c r="J214" s="86" t="e">
        <f>'報告書（事業主控）'!#REF!</f>
        <v>#REF!</v>
      </c>
      <c r="K214" s="86" t="e">
        <f>'報告書（事業主控）'!#REF!</f>
        <v>#REF!</v>
      </c>
      <c r="L214" s="86">
        <f t="shared" si="30"/>
        <v>0</v>
      </c>
      <c r="M214" s="86">
        <f t="shared" si="32"/>
        <v>0</v>
      </c>
      <c r="N214" s="86" t="e">
        <f t="shared" si="31"/>
        <v>#REF!</v>
      </c>
      <c r="O214" s="86" t="e">
        <f t="shared" si="33"/>
        <v>#REF!</v>
      </c>
      <c r="R214" s="86" t="e">
        <f>IF(AND(J214=0,C214&gt;=設定シート!E$85,C214&lt;=設定シート!G$85),1,0)</f>
        <v>#REF!</v>
      </c>
    </row>
    <row r="215" spans="1:18" ht="15" customHeight="1">
      <c r="B215" s="86">
        <v>8</v>
      </c>
      <c r="C215" s="86" t="e">
        <f>'報告書（事業主控）'!#REF!</f>
        <v>#REF!</v>
      </c>
      <c r="E215" s="86" t="e">
        <f>'報告書（事業主控）'!#REF!</f>
        <v>#REF!</v>
      </c>
      <c r="F215" s="86" t="e">
        <f>'報告書（事業主控）'!#REF!</f>
        <v>#REF!</v>
      </c>
      <c r="G215" s="86" t="str">
        <f>IF(ISERROR(VLOOKUP(E215,労務比率,'報告書（事業主控）'!#REF!,FALSE)),"",VLOOKUP(E215,労務比率,'報告書（事業主控）'!#REF!,FALSE))</f>
        <v/>
      </c>
      <c r="H215" s="86" t="str">
        <f>IF(ISERROR(VLOOKUP(E215,労務比率,'報告書（事業主控）'!#REF!+1,FALSE)),"",VLOOKUP(E215,労務比率,'報告書（事業主控）'!#REF!+1,FALSE))</f>
        <v/>
      </c>
      <c r="I215" s="86" t="e">
        <f>'報告書（事業主控）'!#REF!</f>
        <v>#REF!</v>
      </c>
      <c r="J215" s="86" t="e">
        <f>'報告書（事業主控）'!#REF!</f>
        <v>#REF!</v>
      </c>
      <c r="K215" s="86" t="e">
        <f>'報告書（事業主控）'!#REF!</f>
        <v>#REF!</v>
      </c>
      <c r="L215" s="86">
        <f t="shared" si="30"/>
        <v>0</v>
      </c>
      <c r="M215" s="86">
        <f t="shared" si="32"/>
        <v>0</v>
      </c>
      <c r="N215" s="86" t="e">
        <f t="shared" si="31"/>
        <v>#REF!</v>
      </c>
      <c r="O215" s="86" t="e">
        <f t="shared" si="33"/>
        <v>#REF!</v>
      </c>
      <c r="R215" s="86" t="e">
        <f>IF(AND(J215=0,C215&gt;=設定シート!E$85,C215&lt;=設定シート!G$85),1,0)</f>
        <v>#REF!</v>
      </c>
    </row>
    <row r="216" spans="1:18" ht="15" customHeight="1">
      <c r="B216" s="86">
        <v>9</v>
      </c>
      <c r="C216" s="86" t="e">
        <f>'報告書（事業主控）'!#REF!</f>
        <v>#REF!</v>
      </c>
      <c r="E216" s="86" t="e">
        <f>'報告書（事業主控）'!#REF!</f>
        <v>#REF!</v>
      </c>
      <c r="F216" s="86" t="e">
        <f>'報告書（事業主控）'!#REF!</f>
        <v>#REF!</v>
      </c>
      <c r="G216" s="86" t="str">
        <f>IF(ISERROR(VLOOKUP(E216,労務比率,'報告書（事業主控）'!#REF!,FALSE)),"",VLOOKUP(E216,労務比率,'報告書（事業主控）'!#REF!,FALSE))</f>
        <v/>
      </c>
      <c r="H216" s="86" t="str">
        <f>IF(ISERROR(VLOOKUP(E216,労務比率,'報告書（事業主控）'!#REF!+1,FALSE)),"",VLOOKUP(E216,労務比率,'報告書（事業主控）'!#REF!+1,FALSE))</f>
        <v/>
      </c>
      <c r="I216" s="86" t="e">
        <f>'報告書（事業主控）'!#REF!</f>
        <v>#REF!</v>
      </c>
      <c r="J216" s="86" t="e">
        <f>'報告書（事業主控）'!#REF!</f>
        <v>#REF!</v>
      </c>
      <c r="K216" s="86" t="e">
        <f>'報告書（事業主控）'!#REF!</f>
        <v>#REF!</v>
      </c>
      <c r="L216" s="86">
        <f t="shared" si="30"/>
        <v>0</v>
      </c>
      <c r="M216" s="86">
        <f t="shared" si="32"/>
        <v>0</v>
      </c>
      <c r="N216" s="86" t="e">
        <f t="shared" si="31"/>
        <v>#REF!</v>
      </c>
      <c r="O216" s="86" t="e">
        <f t="shared" si="33"/>
        <v>#REF!</v>
      </c>
      <c r="R216" s="86" t="e">
        <f>IF(AND(J216=0,C216&gt;=設定シート!E$85,C216&lt;=設定シート!G$85),1,0)</f>
        <v>#REF!</v>
      </c>
    </row>
    <row r="217" spans="1:18" ht="15" customHeight="1">
      <c r="A217" s="86">
        <v>20</v>
      </c>
      <c r="B217" s="86">
        <v>1</v>
      </c>
      <c r="C217" s="86" t="e">
        <f>'報告書（事業主控）'!#REF!</f>
        <v>#REF!</v>
      </c>
      <c r="E217" s="86" t="e">
        <f>'報告書（事業主控）'!#REF!</f>
        <v>#REF!</v>
      </c>
      <c r="F217" s="86" t="e">
        <f>'報告書（事業主控）'!#REF!</f>
        <v>#REF!</v>
      </c>
      <c r="G217" s="86" t="str">
        <f>IF(ISERROR(VLOOKUP(E217,労務比率,'報告書（事業主控）'!#REF!,FALSE)),"",VLOOKUP(E217,労務比率,'報告書（事業主控）'!#REF!,FALSE))</f>
        <v/>
      </c>
      <c r="H217" s="86" t="str">
        <f>IF(ISERROR(VLOOKUP(E217,労務比率,'報告書（事業主控）'!#REF!+1,FALSE)),"",VLOOKUP(E217,労務比率,'報告書（事業主控）'!#REF!+1,FALSE))</f>
        <v/>
      </c>
      <c r="I217" s="86" t="e">
        <f>'報告書（事業主控）'!#REF!</f>
        <v>#REF!</v>
      </c>
      <c r="J217" s="86" t="e">
        <f>'報告書（事業主控）'!#REF!</f>
        <v>#REF!</v>
      </c>
      <c r="K217" s="86" t="e">
        <f>'報告書（事業主控）'!#REF!</f>
        <v>#REF!</v>
      </c>
      <c r="L217" s="86">
        <f t="shared" si="30"/>
        <v>0</v>
      </c>
      <c r="M217" s="86">
        <f t="shared" si="32"/>
        <v>0</v>
      </c>
      <c r="N217" s="86" t="e">
        <f t="shared" si="31"/>
        <v>#REF!</v>
      </c>
      <c r="O217" s="86" t="e">
        <f t="shared" si="33"/>
        <v>#REF!</v>
      </c>
      <c r="P217" s="86">
        <f>INT(SUMIF(O217:O225,0,I217:I225)*105/108)</f>
        <v>0</v>
      </c>
      <c r="Q217" s="86">
        <f>INT(P217*IF(COUNTIF(R217:R225,1)=0,0,SUMIF(R217:R225,1,G217:G225)/COUNTIF(R217:R225,1))/100)</f>
        <v>0</v>
      </c>
      <c r="R217" s="86" t="e">
        <f>IF(AND(J217=0,C217&gt;=設定シート!E$85,C217&lt;=設定シート!G$85),1,0)</f>
        <v>#REF!</v>
      </c>
    </row>
    <row r="218" spans="1:18" ht="15" customHeight="1">
      <c r="B218" s="86">
        <v>2</v>
      </c>
      <c r="C218" s="86" t="e">
        <f>'報告書（事業主控）'!#REF!</f>
        <v>#REF!</v>
      </c>
      <c r="E218" s="86" t="e">
        <f>'報告書（事業主控）'!#REF!</f>
        <v>#REF!</v>
      </c>
      <c r="F218" s="86" t="e">
        <f>'報告書（事業主控）'!#REF!</f>
        <v>#REF!</v>
      </c>
      <c r="G218" s="86" t="str">
        <f>IF(ISERROR(VLOOKUP(E218,労務比率,'報告書（事業主控）'!#REF!,FALSE)),"",VLOOKUP(E218,労務比率,'報告書（事業主控）'!#REF!,FALSE))</f>
        <v/>
      </c>
      <c r="H218" s="86" t="str">
        <f>IF(ISERROR(VLOOKUP(E218,労務比率,'報告書（事業主控）'!#REF!+1,FALSE)),"",VLOOKUP(E218,労務比率,'報告書（事業主控）'!#REF!+1,FALSE))</f>
        <v/>
      </c>
      <c r="I218" s="86" t="e">
        <f>'報告書（事業主控）'!#REF!</f>
        <v>#REF!</v>
      </c>
      <c r="J218" s="86" t="e">
        <f>'報告書（事業主控）'!#REF!</f>
        <v>#REF!</v>
      </c>
      <c r="K218" s="86" t="e">
        <f>'報告書（事業主控）'!#REF!</f>
        <v>#REF!</v>
      </c>
      <c r="L218" s="86">
        <f t="shared" si="30"/>
        <v>0</v>
      </c>
      <c r="M218" s="86">
        <f t="shared" si="32"/>
        <v>0</v>
      </c>
      <c r="N218" s="86" t="e">
        <f t="shared" si="31"/>
        <v>#REF!</v>
      </c>
      <c r="O218" s="86" t="e">
        <f t="shared" si="33"/>
        <v>#REF!</v>
      </c>
      <c r="R218" s="86" t="e">
        <f>IF(AND(J218=0,C218&gt;=設定シート!E$85,C218&lt;=設定シート!G$85),1,0)</f>
        <v>#REF!</v>
      </c>
    </row>
    <row r="219" spans="1:18" ht="15" customHeight="1">
      <c r="B219" s="86">
        <v>3</v>
      </c>
      <c r="C219" s="86" t="e">
        <f>'報告書（事業主控）'!#REF!</f>
        <v>#REF!</v>
      </c>
      <c r="E219" s="86" t="e">
        <f>'報告書（事業主控）'!#REF!</f>
        <v>#REF!</v>
      </c>
      <c r="F219" s="86" t="e">
        <f>'報告書（事業主控）'!#REF!</f>
        <v>#REF!</v>
      </c>
      <c r="G219" s="86" t="str">
        <f>IF(ISERROR(VLOOKUP(E219,労務比率,'報告書（事業主控）'!#REF!,FALSE)),"",VLOOKUP(E219,労務比率,'報告書（事業主控）'!#REF!,FALSE))</f>
        <v/>
      </c>
      <c r="H219" s="86" t="str">
        <f>IF(ISERROR(VLOOKUP(E219,労務比率,'報告書（事業主控）'!#REF!+1,FALSE)),"",VLOOKUP(E219,労務比率,'報告書（事業主控）'!#REF!+1,FALSE))</f>
        <v/>
      </c>
      <c r="I219" s="86" t="e">
        <f>'報告書（事業主控）'!#REF!</f>
        <v>#REF!</v>
      </c>
      <c r="J219" s="86" t="e">
        <f>'報告書（事業主控）'!#REF!</f>
        <v>#REF!</v>
      </c>
      <c r="K219" s="86" t="e">
        <f>'報告書（事業主控）'!#REF!</f>
        <v>#REF!</v>
      </c>
      <c r="L219" s="86">
        <f t="shared" si="30"/>
        <v>0</v>
      </c>
      <c r="M219" s="86">
        <f t="shared" si="32"/>
        <v>0</v>
      </c>
      <c r="N219" s="86" t="e">
        <f t="shared" si="31"/>
        <v>#REF!</v>
      </c>
      <c r="O219" s="86" t="e">
        <f t="shared" si="33"/>
        <v>#REF!</v>
      </c>
      <c r="R219" s="86" t="e">
        <f>IF(AND(J219=0,C219&gt;=設定シート!E$85,C219&lt;=設定シート!G$85),1,0)</f>
        <v>#REF!</v>
      </c>
    </row>
    <row r="220" spans="1:18" ht="15" customHeight="1">
      <c r="B220" s="86">
        <v>4</v>
      </c>
      <c r="C220" s="86" t="e">
        <f>'報告書（事業主控）'!#REF!</f>
        <v>#REF!</v>
      </c>
      <c r="E220" s="86" t="e">
        <f>'報告書（事業主控）'!#REF!</f>
        <v>#REF!</v>
      </c>
      <c r="F220" s="86" t="e">
        <f>'報告書（事業主控）'!#REF!</f>
        <v>#REF!</v>
      </c>
      <c r="G220" s="86" t="str">
        <f>IF(ISERROR(VLOOKUP(E220,労務比率,'報告書（事業主控）'!#REF!,FALSE)),"",VLOOKUP(E220,労務比率,'報告書（事業主控）'!#REF!,FALSE))</f>
        <v/>
      </c>
      <c r="H220" s="86" t="str">
        <f>IF(ISERROR(VLOOKUP(E220,労務比率,'報告書（事業主控）'!#REF!+1,FALSE)),"",VLOOKUP(E220,労務比率,'報告書（事業主控）'!#REF!+1,FALSE))</f>
        <v/>
      </c>
      <c r="I220" s="86" t="e">
        <f>'報告書（事業主控）'!#REF!</f>
        <v>#REF!</v>
      </c>
      <c r="J220" s="86" t="e">
        <f>'報告書（事業主控）'!#REF!</f>
        <v>#REF!</v>
      </c>
      <c r="K220" s="86" t="e">
        <f>'報告書（事業主控）'!#REF!</f>
        <v>#REF!</v>
      </c>
      <c r="L220" s="86">
        <f t="shared" si="30"/>
        <v>0</v>
      </c>
      <c r="M220" s="86">
        <f t="shared" si="32"/>
        <v>0</v>
      </c>
      <c r="N220" s="86" t="e">
        <f t="shared" si="31"/>
        <v>#REF!</v>
      </c>
      <c r="O220" s="86" t="e">
        <f t="shared" si="33"/>
        <v>#REF!</v>
      </c>
      <c r="R220" s="86" t="e">
        <f>IF(AND(J220=0,C220&gt;=設定シート!E$85,C220&lt;=設定シート!G$85),1,0)</f>
        <v>#REF!</v>
      </c>
    </row>
    <row r="221" spans="1:18" ht="15" customHeight="1">
      <c r="B221" s="86">
        <v>5</v>
      </c>
      <c r="C221" s="86" t="e">
        <f>'報告書（事業主控）'!#REF!</f>
        <v>#REF!</v>
      </c>
      <c r="E221" s="86" t="e">
        <f>'報告書（事業主控）'!#REF!</f>
        <v>#REF!</v>
      </c>
      <c r="F221" s="86" t="e">
        <f>'報告書（事業主控）'!#REF!</f>
        <v>#REF!</v>
      </c>
      <c r="G221" s="86" t="str">
        <f>IF(ISERROR(VLOOKUP(E221,労務比率,'報告書（事業主控）'!#REF!,FALSE)),"",VLOOKUP(E221,労務比率,'報告書（事業主控）'!#REF!,FALSE))</f>
        <v/>
      </c>
      <c r="H221" s="86" t="str">
        <f>IF(ISERROR(VLOOKUP(E221,労務比率,'報告書（事業主控）'!#REF!+1,FALSE)),"",VLOOKUP(E221,労務比率,'報告書（事業主控）'!#REF!+1,FALSE))</f>
        <v/>
      </c>
      <c r="I221" s="86" t="e">
        <f>'報告書（事業主控）'!#REF!</f>
        <v>#REF!</v>
      </c>
      <c r="J221" s="86" t="e">
        <f>'報告書（事業主控）'!#REF!</f>
        <v>#REF!</v>
      </c>
      <c r="K221" s="86" t="e">
        <f>'報告書（事業主控）'!#REF!</f>
        <v>#REF!</v>
      </c>
      <c r="L221" s="86">
        <f t="shared" si="30"/>
        <v>0</v>
      </c>
      <c r="M221" s="86">
        <f t="shared" si="32"/>
        <v>0</v>
      </c>
      <c r="N221" s="86" t="e">
        <f t="shared" si="31"/>
        <v>#REF!</v>
      </c>
      <c r="O221" s="86" t="e">
        <f t="shared" si="33"/>
        <v>#REF!</v>
      </c>
      <c r="R221" s="86" t="e">
        <f>IF(AND(J221=0,C221&gt;=設定シート!E$85,C221&lt;=設定シート!G$85),1,0)</f>
        <v>#REF!</v>
      </c>
    </row>
    <row r="222" spans="1:18" ht="15" customHeight="1">
      <c r="B222" s="86">
        <v>6</v>
      </c>
      <c r="C222" s="86" t="e">
        <f>'報告書（事業主控）'!#REF!</f>
        <v>#REF!</v>
      </c>
      <c r="E222" s="86" t="e">
        <f>'報告書（事業主控）'!#REF!</f>
        <v>#REF!</v>
      </c>
      <c r="F222" s="86" t="e">
        <f>'報告書（事業主控）'!#REF!</f>
        <v>#REF!</v>
      </c>
      <c r="G222" s="86" t="str">
        <f>IF(ISERROR(VLOOKUP(E222,労務比率,'報告書（事業主控）'!#REF!,FALSE)),"",VLOOKUP(E222,労務比率,'報告書（事業主控）'!#REF!,FALSE))</f>
        <v/>
      </c>
      <c r="H222" s="86" t="str">
        <f>IF(ISERROR(VLOOKUP(E222,労務比率,'報告書（事業主控）'!#REF!+1,FALSE)),"",VLOOKUP(E222,労務比率,'報告書（事業主控）'!#REF!+1,FALSE))</f>
        <v/>
      </c>
      <c r="I222" s="86" t="e">
        <f>'報告書（事業主控）'!#REF!</f>
        <v>#REF!</v>
      </c>
      <c r="J222" s="86" t="e">
        <f>'報告書（事業主控）'!#REF!</f>
        <v>#REF!</v>
      </c>
      <c r="K222" s="86" t="e">
        <f>'報告書（事業主控）'!#REF!</f>
        <v>#REF!</v>
      </c>
      <c r="L222" s="86">
        <f t="shared" si="30"/>
        <v>0</v>
      </c>
      <c r="M222" s="86">
        <f t="shared" si="32"/>
        <v>0</v>
      </c>
      <c r="N222" s="86" t="e">
        <f t="shared" si="31"/>
        <v>#REF!</v>
      </c>
      <c r="O222" s="86" t="e">
        <f t="shared" si="33"/>
        <v>#REF!</v>
      </c>
      <c r="R222" s="86" t="e">
        <f>IF(AND(J222=0,C222&gt;=設定シート!E$85,C222&lt;=設定シート!G$85),1,0)</f>
        <v>#REF!</v>
      </c>
    </row>
    <row r="223" spans="1:18" ht="15" customHeight="1">
      <c r="B223" s="86">
        <v>7</v>
      </c>
      <c r="C223" s="86" t="e">
        <f>'報告書（事業主控）'!#REF!</f>
        <v>#REF!</v>
      </c>
      <c r="E223" s="86" t="e">
        <f>'報告書（事業主控）'!#REF!</f>
        <v>#REF!</v>
      </c>
      <c r="F223" s="86" t="e">
        <f>'報告書（事業主控）'!#REF!</f>
        <v>#REF!</v>
      </c>
      <c r="G223" s="86" t="str">
        <f>IF(ISERROR(VLOOKUP(E223,労務比率,'報告書（事業主控）'!#REF!,FALSE)),"",VLOOKUP(E223,労務比率,'報告書（事業主控）'!#REF!,FALSE))</f>
        <v/>
      </c>
      <c r="H223" s="86" t="str">
        <f>IF(ISERROR(VLOOKUP(E223,労務比率,'報告書（事業主控）'!#REF!+1,FALSE)),"",VLOOKUP(E223,労務比率,'報告書（事業主控）'!#REF!+1,FALSE))</f>
        <v/>
      </c>
      <c r="I223" s="86" t="e">
        <f>'報告書（事業主控）'!#REF!</f>
        <v>#REF!</v>
      </c>
      <c r="J223" s="86" t="e">
        <f>'報告書（事業主控）'!#REF!</f>
        <v>#REF!</v>
      </c>
      <c r="K223" s="86" t="e">
        <f>'報告書（事業主控）'!#REF!</f>
        <v>#REF!</v>
      </c>
      <c r="L223" s="86">
        <f t="shared" si="30"/>
        <v>0</v>
      </c>
      <c r="M223" s="86">
        <f t="shared" si="32"/>
        <v>0</v>
      </c>
      <c r="N223" s="86" t="e">
        <f t="shared" si="31"/>
        <v>#REF!</v>
      </c>
      <c r="O223" s="86" t="e">
        <f t="shared" si="33"/>
        <v>#REF!</v>
      </c>
      <c r="R223" s="86" t="e">
        <f>IF(AND(J223=0,C223&gt;=設定シート!E$85,C223&lt;=設定シート!G$85),1,0)</f>
        <v>#REF!</v>
      </c>
    </row>
    <row r="224" spans="1:18" ht="15" customHeight="1">
      <c r="B224" s="86">
        <v>8</v>
      </c>
      <c r="C224" s="86" t="e">
        <f>'報告書（事業主控）'!#REF!</f>
        <v>#REF!</v>
      </c>
      <c r="E224" s="86" t="e">
        <f>'報告書（事業主控）'!#REF!</f>
        <v>#REF!</v>
      </c>
      <c r="F224" s="86" t="e">
        <f>'報告書（事業主控）'!#REF!</f>
        <v>#REF!</v>
      </c>
      <c r="G224" s="86" t="str">
        <f>IF(ISERROR(VLOOKUP(E224,労務比率,'報告書（事業主控）'!#REF!,FALSE)),"",VLOOKUP(E224,労務比率,'報告書（事業主控）'!#REF!,FALSE))</f>
        <v/>
      </c>
      <c r="H224" s="86" t="str">
        <f>IF(ISERROR(VLOOKUP(E224,労務比率,'報告書（事業主控）'!#REF!+1,FALSE)),"",VLOOKUP(E224,労務比率,'報告書（事業主控）'!#REF!+1,FALSE))</f>
        <v/>
      </c>
      <c r="I224" s="86" t="e">
        <f>'報告書（事業主控）'!#REF!</f>
        <v>#REF!</v>
      </c>
      <c r="J224" s="86" t="e">
        <f>'報告書（事業主控）'!#REF!</f>
        <v>#REF!</v>
      </c>
      <c r="K224" s="86" t="e">
        <f>'報告書（事業主控）'!#REF!</f>
        <v>#REF!</v>
      </c>
      <c r="L224" s="86">
        <f t="shared" si="30"/>
        <v>0</v>
      </c>
      <c r="M224" s="86">
        <f t="shared" si="32"/>
        <v>0</v>
      </c>
      <c r="N224" s="86" t="e">
        <f t="shared" si="31"/>
        <v>#REF!</v>
      </c>
      <c r="O224" s="86" t="e">
        <f t="shared" si="33"/>
        <v>#REF!</v>
      </c>
      <c r="R224" s="86" t="e">
        <f>IF(AND(J224=0,C224&gt;=設定シート!E$85,C224&lt;=設定シート!G$85),1,0)</f>
        <v>#REF!</v>
      </c>
    </row>
    <row r="225" spans="1:18" ht="15" customHeight="1">
      <c r="B225" s="86">
        <v>9</v>
      </c>
      <c r="C225" s="86" t="e">
        <f>'報告書（事業主控）'!#REF!</f>
        <v>#REF!</v>
      </c>
      <c r="E225" s="86" t="e">
        <f>'報告書（事業主控）'!#REF!</f>
        <v>#REF!</v>
      </c>
      <c r="F225" s="86" t="e">
        <f>'報告書（事業主控）'!#REF!</f>
        <v>#REF!</v>
      </c>
      <c r="G225" s="86" t="str">
        <f>IF(ISERROR(VLOOKUP(E225,労務比率,'報告書（事業主控）'!#REF!,FALSE)),"",VLOOKUP(E225,労務比率,'報告書（事業主控）'!#REF!,FALSE))</f>
        <v/>
      </c>
      <c r="H225" s="86" t="str">
        <f>IF(ISERROR(VLOOKUP(E225,労務比率,'報告書（事業主控）'!#REF!+1,FALSE)),"",VLOOKUP(E225,労務比率,'報告書（事業主控）'!#REF!+1,FALSE))</f>
        <v/>
      </c>
      <c r="I225" s="86" t="e">
        <f>'報告書（事業主控）'!#REF!</f>
        <v>#REF!</v>
      </c>
      <c r="J225" s="86" t="e">
        <f>'報告書（事業主控）'!#REF!</f>
        <v>#REF!</v>
      </c>
      <c r="K225" s="86" t="e">
        <f>'報告書（事業主控）'!#REF!</f>
        <v>#REF!</v>
      </c>
      <c r="L225" s="86">
        <f t="shared" si="30"/>
        <v>0</v>
      </c>
      <c r="M225" s="86">
        <f t="shared" si="32"/>
        <v>0</v>
      </c>
      <c r="N225" s="86" t="e">
        <f t="shared" si="31"/>
        <v>#REF!</v>
      </c>
      <c r="O225" s="86" t="e">
        <f t="shared" si="33"/>
        <v>#REF!</v>
      </c>
      <c r="R225" s="86" t="e">
        <f>IF(AND(J225=0,C225&gt;=設定シート!E$85,C225&lt;=設定シート!G$85),1,0)</f>
        <v>#REF!</v>
      </c>
    </row>
    <row r="226" spans="1:18" ht="15" customHeight="1">
      <c r="A226" s="86">
        <v>21</v>
      </c>
      <c r="B226" s="86">
        <v>1</v>
      </c>
      <c r="C226" s="86" t="e">
        <f>'報告書（事業主控）'!#REF!</f>
        <v>#REF!</v>
      </c>
      <c r="E226" s="86" t="e">
        <f>'報告書（事業主控）'!#REF!</f>
        <v>#REF!</v>
      </c>
      <c r="F226" s="86" t="e">
        <f>'報告書（事業主控）'!#REF!</f>
        <v>#REF!</v>
      </c>
      <c r="G226" s="86" t="str">
        <f>IF(ISERROR(VLOOKUP(E226,労務比率,'報告書（事業主控）'!#REF!,FALSE)),"",VLOOKUP(E226,労務比率,'報告書（事業主控）'!#REF!,FALSE))</f>
        <v/>
      </c>
      <c r="H226" s="86" t="str">
        <f>IF(ISERROR(VLOOKUP(E226,労務比率,'報告書（事業主控）'!#REF!+1,FALSE)),"",VLOOKUP(E226,労務比率,'報告書（事業主控）'!#REF!+1,FALSE))</f>
        <v/>
      </c>
      <c r="I226" s="86" t="e">
        <f>'報告書（事業主控）'!#REF!</f>
        <v>#REF!</v>
      </c>
      <c r="J226" s="86" t="e">
        <f>'報告書（事業主控）'!#REF!</f>
        <v>#REF!</v>
      </c>
      <c r="K226" s="86" t="e">
        <f>'報告書（事業主控）'!#REF!</f>
        <v>#REF!</v>
      </c>
      <c r="L226" s="86">
        <f t="shared" si="30"/>
        <v>0</v>
      </c>
      <c r="M226" s="86">
        <f t="shared" si="32"/>
        <v>0</v>
      </c>
      <c r="N226" s="86" t="e">
        <f t="shared" si="31"/>
        <v>#REF!</v>
      </c>
      <c r="O226" s="86" t="e">
        <f t="shared" si="33"/>
        <v>#REF!</v>
      </c>
      <c r="P226" s="86">
        <f>INT(SUMIF(O226:O234,0,I226:I234)*105/108)</f>
        <v>0</v>
      </c>
      <c r="Q226" s="86">
        <f>INT(P226*IF(COUNTIF(R226:R234,1)=0,0,SUMIF(R226:R234,1,G226:G234)/COUNTIF(R226:R234,1))/100)</f>
        <v>0</v>
      </c>
      <c r="R226" s="86" t="e">
        <f>IF(AND(J226=0,C226&gt;=設定シート!E$85,C226&lt;=設定シート!G$85),1,0)</f>
        <v>#REF!</v>
      </c>
    </row>
    <row r="227" spans="1:18" ht="15" customHeight="1">
      <c r="B227" s="86">
        <v>2</v>
      </c>
      <c r="C227" s="86" t="e">
        <f>'報告書（事業主控）'!#REF!</f>
        <v>#REF!</v>
      </c>
      <c r="E227" s="86" t="e">
        <f>'報告書（事業主控）'!#REF!</f>
        <v>#REF!</v>
      </c>
      <c r="F227" s="86" t="e">
        <f>'報告書（事業主控）'!#REF!</f>
        <v>#REF!</v>
      </c>
      <c r="G227" s="86" t="str">
        <f>IF(ISERROR(VLOOKUP(E227,労務比率,'報告書（事業主控）'!#REF!,FALSE)),"",VLOOKUP(E227,労務比率,'報告書（事業主控）'!#REF!,FALSE))</f>
        <v/>
      </c>
      <c r="H227" s="86" t="str">
        <f>IF(ISERROR(VLOOKUP(E227,労務比率,'報告書（事業主控）'!#REF!+1,FALSE)),"",VLOOKUP(E227,労務比率,'報告書（事業主控）'!#REF!+1,FALSE))</f>
        <v/>
      </c>
      <c r="I227" s="86" t="e">
        <f>'報告書（事業主控）'!#REF!</f>
        <v>#REF!</v>
      </c>
      <c r="J227" s="86" t="e">
        <f>'報告書（事業主控）'!#REF!</f>
        <v>#REF!</v>
      </c>
      <c r="K227" s="86" t="e">
        <f>'報告書（事業主控）'!#REF!</f>
        <v>#REF!</v>
      </c>
      <c r="L227" s="86">
        <f t="shared" si="30"/>
        <v>0</v>
      </c>
      <c r="M227" s="86">
        <f t="shared" si="32"/>
        <v>0</v>
      </c>
      <c r="N227" s="86" t="e">
        <f t="shared" si="31"/>
        <v>#REF!</v>
      </c>
      <c r="O227" s="86" t="e">
        <f t="shared" si="33"/>
        <v>#REF!</v>
      </c>
      <c r="R227" s="86" t="e">
        <f>IF(AND(J227=0,C227&gt;=設定シート!E$85,C227&lt;=設定シート!G$85),1,0)</f>
        <v>#REF!</v>
      </c>
    </row>
    <row r="228" spans="1:18" ht="15" customHeight="1">
      <c r="B228" s="86">
        <v>3</v>
      </c>
      <c r="C228" s="86" t="e">
        <f>'報告書（事業主控）'!#REF!</f>
        <v>#REF!</v>
      </c>
      <c r="E228" s="86" t="e">
        <f>'報告書（事業主控）'!#REF!</f>
        <v>#REF!</v>
      </c>
      <c r="F228" s="86" t="e">
        <f>'報告書（事業主控）'!#REF!</f>
        <v>#REF!</v>
      </c>
      <c r="G228" s="86" t="str">
        <f>IF(ISERROR(VLOOKUP(E228,労務比率,'報告書（事業主控）'!#REF!,FALSE)),"",VLOOKUP(E228,労務比率,'報告書（事業主控）'!#REF!,FALSE))</f>
        <v/>
      </c>
      <c r="H228" s="86" t="str">
        <f>IF(ISERROR(VLOOKUP(E228,労務比率,'報告書（事業主控）'!#REF!+1,FALSE)),"",VLOOKUP(E228,労務比率,'報告書（事業主控）'!#REF!+1,FALSE))</f>
        <v/>
      </c>
      <c r="I228" s="86" t="e">
        <f>'報告書（事業主控）'!#REF!</f>
        <v>#REF!</v>
      </c>
      <c r="J228" s="86" t="e">
        <f>'報告書（事業主控）'!#REF!</f>
        <v>#REF!</v>
      </c>
      <c r="K228" s="86" t="e">
        <f>'報告書（事業主控）'!#REF!</f>
        <v>#REF!</v>
      </c>
      <c r="L228" s="86">
        <f t="shared" si="30"/>
        <v>0</v>
      </c>
      <c r="M228" s="86">
        <f t="shared" si="32"/>
        <v>0</v>
      </c>
      <c r="N228" s="86" t="e">
        <f t="shared" si="31"/>
        <v>#REF!</v>
      </c>
      <c r="O228" s="86" t="e">
        <f t="shared" si="33"/>
        <v>#REF!</v>
      </c>
      <c r="R228" s="86" t="e">
        <f>IF(AND(J228=0,C228&gt;=設定シート!E$85,C228&lt;=設定シート!G$85),1,0)</f>
        <v>#REF!</v>
      </c>
    </row>
    <row r="229" spans="1:18" ht="15" customHeight="1">
      <c r="B229" s="86">
        <v>4</v>
      </c>
      <c r="C229" s="86" t="e">
        <f>'報告書（事業主控）'!#REF!</f>
        <v>#REF!</v>
      </c>
      <c r="E229" s="86" t="e">
        <f>'報告書（事業主控）'!#REF!</f>
        <v>#REF!</v>
      </c>
      <c r="F229" s="86" t="e">
        <f>'報告書（事業主控）'!#REF!</f>
        <v>#REF!</v>
      </c>
      <c r="G229" s="86" t="str">
        <f>IF(ISERROR(VLOOKUP(E229,労務比率,'報告書（事業主控）'!#REF!,FALSE)),"",VLOOKUP(E229,労務比率,'報告書（事業主控）'!#REF!,FALSE))</f>
        <v/>
      </c>
      <c r="H229" s="86" t="str">
        <f>IF(ISERROR(VLOOKUP(E229,労務比率,'報告書（事業主控）'!#REF!+1,FALSE)),"",VLOOKUP(E229,労務比率,'報告書（事業主控）'!#REF!+1,FALSE))</f>
        <v/>
      </c>
      <c r="I229" s="86" t="e">
        <f>'報告書（事業主控）'!#REF!</f>
        <v>#REF!</v>
      </c>
      <c r="J229" s="86" t="e">
        <f>'報告書（事業主控）'!#REF!</f>
        <v>#REF!</v>
      </c>
      <c r="K229" s="86" t="e">
        <f>'報告書（事業主控）'!#REF!</f>
        <v>#REF!</v>
      </c>
      <c r="L229" s="86">
        <f t="shared" si="30"/>
        <v>0</v>
      </c>
      <c r="M229" s="86">
        <f t="shared" si="32"/>
        <v>0</v>
      </c>
      <c r="N229" s="86" t="e">
        <f t="shared" si="31"/>
        <v>#REF!</v>
      </c>
      <c r="O229" s="86" t="e">
        <f t="shared" si="33"/>
        <v>#REF!</v>
      </c>
      <c r="R229" s="86" t="e">
        <f>IF(AND(J229=0,C229&gt;=設定シート!E$85,C229&lt;=設定シート!G$85),1,0)</f>
        <v>#REF!</v>
      </c>
    </row>
    <row r="230" spans="1:18" ht="15" customHeight="1">
      <c r="B230" s="86">
        <v>5</v>
      </c>
      <c r="C230" s="86" t="e">
        <f>'報告書（事業主控）'!#REF!</f>
        <v>#REF!</v>
      </c>
      <c r="E230" s="86" t="e">
        <f>'報告書（事業主控）'!#REF!</f>
        <v>#REF!</v>
      </c>
      <c r="F230" s="86" t="e">
        <f>'報告書（事業主控）'!#REF!</f>
        <v>#REF!</v>
      </c>
      <c r="G230" s="86" t="str">
        <f>IF(ISERROR(VLOOKUP(E230,労務比率,'報告書（事業主控）'!#REF!,FALSE)),"",VLOOKUP(E230,労務比率,'報告書（事業主控）'!#REF!,FALSE))</f>
        <v/>
      </c>
      <c r="H230" s="86" t="str">
        <f>IF(ISERROR(VLOOKUP(E230,労務比率,'報告書（事業主控）'!#REF!+1,FALSE)),"",VLOOKUP(E230,労務比率,'報告書（事業主控）'!#REF!+1,FALSE))</f>
        <v/>
      </c>
      <c r="I230" s="86" t="e">
        <f>'報告書（事業主控）'!#REF!</f>
        <v>#REF!</v>
      </c>
      <c r="J230" s="86" t="e">
        <f>'報告書（事業主控）'!#REF!</f>
        <v>#REF!</v>
      </c>
      <c r="K230" s="86" t="e">
        <f>'報告書（事業主控）'!#REF!</f>
        <v>#REF!</v>
      </c>
      <c r="L230" s="86">
        <f t="shared" si="30"/>
        <v>0</v>
      </c>
      <c r="M230" s="86">
        <f t="shared" si="32"/>
        <v>0</v>
      </c>
      <c r="N230" s="86" t="e">
        <f t="shared" si="31"/>
        <v>#REF!</v>
      </c>
      <c r="O230" s="86" t="e">
        <f t="shared" si="33"/>
        <v>#REF!</v>
      </c>
      <c r="R230" s="86" t="e">
        <f>IF(AND(J230=0,C230&gt;=設定シート!E$85,C230&lt;=設定シート!G$85),1,0)</f>
        <v>#REF!</v>
      </c>
    </row>
    <row r="231" spans="1:18" ht="15" customHeight="1">
      <c r="B231" s="86">
        <v>6</v>
      </c>
      <c r="C231" s="86" t="e">
        <f>'報告書（事業主控）'!#REF!</f>
        <v>#REF!</v>
      </c>
      <c r="E231" s="86" t="e">
        <f>'報告書（事業主控）'!#REF!</f>
        <v>#REF!</v>
      </c>
      <c r="F231" s="86" t="e">
        <f>'報告書（事業主控）'!#REF!</f>
        <v>#REF!</v>
      </c>
      <c r="G231" s="86" t="str">
        <f>IF(ISERROR(VLOOKUP(E231,労務比率,'報告書（事業主控）'!#REF!,FALSE)),"",VLOOKUP(E231,労務比率,'報告書（事業主控）'!#REF!,FALSE))</f>
        <v/>
      </c>
      <c r="H231" s="86" t="str">
        <f>IF(ISERROR(VLOOKUP(E231,労務比率,'報告書（事業主控）'!#REF!+1,FALSE)),"",VLOOKUP(E231,労務比率,'報告書（事業主控）'!#REF!+1,FALSE))</f>
        <v/>
      </c>
      <c r="I231" s="86" t="e">
        <f>'報告書（事業主控）'!#REF!</f>
        <v>#REF!</v>
      </c>
      <c r="J231" s="86" t="e">
        <f>'報告書（事業主控）'!#REF!</f>
        <v>#REF!</v>
      </c>
      <c r="K231" s="86" t="e">
        <f>'報告書（事業主控）'!#REF!</f>
        <v>#REF!</v>
      </c>
      <c r="L231" s="86">
        <f t="shared" si="30"/>
        <v>0</v>
      </c>
      <c r="M231" s="86">
        <f t="shared" si="32"/>
        <v>0</v>
      </c>
      <c r="N231" s="86" t="e">
        <f t="shared" si="31"/>
        <v>#REF!</v>
      </c>
      <c r="O231" s="86" t="e">
        <f t="shared" si="33"/>
        <v>#REF!</v>
      </c>
      <c r="R231" s="86" t="e">
        <f>IF(AND(J231=0,C231&gt;=設定シート!E$85,C231&lt;=設定シート!G$85),1,0)</f>
        <v>#REF!</v>
      </c>
    </row>
    <row r="232" spans="1:18" ht="15" customHeight="1">
      <c r="B232" s="86">
        <v>7</v>
      </c>
      <c r="C232" s="86" t="e">
        <f>'報告書（事業主控）'!#REF!</f>
        <v>#REF!</v>
      </c>
      <c r="E232" s="86" t="e">
        <f>'報告書（事業主控）'!#REF!</f>
        <v>#REF!</v>
      </c>
      <c r="F232" s="86" t="e">
        <f>'報告書（事業主控）'!#REF!</f>
        <v>#REF!</v>
      </c>
      <c r="G232" s="86" t="str">
        <f>IF(ISERROR(VLOOKUP(E232,労務比率,'報告書（事業主控）'!#REF!,FALSE)),"",VLOOKUP(E232,労務比率,'報告書（事業主控）'!#REF!,FALSE))</f>
        <v/>
      </c>
      <c r="H232" s="86" t="str">
        <f>IF(ISERROR(VLOOKUP(E232,労務比率,'報告書（事業主控）'!#REF!+1,FALSE)),"",VLOOKUP(E232,労務比率,'報告書（事業主控）'!#REF!+1,FALSE))</f>
        <v/>
      </c>
      <c r="I232" s="86" t="e">
        <f>'報告書（事業主控）'!#REF!</f>
        <v>#REF!</v>
      </c>
      <c r="J232" s="86" t="e">
        <f>'報告書（事業主控）'!#REF!</f>
        <v>#REF!</v>
      </c>
      <c r="K232" s="86" t="e">
        <f>'報告書（事業主控）'!#REF!</f>
        <v>#REF!</v>
      </c>
      <c r="L232" s="86">
        <f t="shared" si="30"/>
        <v>0</v>
      </c>
      <c r="M232" s="86">
        <f t="shared" si="32"/>
        <v>0</v>
      </c>
      <c r="N232" s="86" t="e">
        <f t="shared" si="31"/>
        <v>#REF!</v>
      </c>
      <c r="O232" s="86" t="e">
        <f t="shared" si="33"/>
        <v>#REF!</v>
      </c>
      <c r="R232" s="86" t="e">
        <f>IF(AND(J232=0,C232&gt;=設定シート!E$85,C232&lt;=設定シート!G$85),1,0)</f>
        <v>#REF!</v>
      </c>
    </row>
    <row r="233" spans="1:18" ht="15" customHeight="1">
      <c r="B233" s="86">
        <v>8</v>
      </c>
      <c r="C233" s="86" t="e">
        <f>'報告書（事業主控）'!#REF!</f>
        <v>#REF!</v>
      </c>
      <c r="E233" s="86" t="e">
        <f>'報告書（事業主控）'!#REF!</f>
        <v>#REF!</v>
      </c>
      <c r="F233" s="86" t="e">
        <f>'報告書（事業主控）'!#REF!</f>
        <v>#REF!</v>
      </c>
      <c r="G233" s="86" t="str">
        <f>IF(ISERROR(VLOOKUP(E233,労務比率,'報告書（事業主控）'!#REF!,FALSE)),"",VLOOKUP(E233,労務比率,'報告書（事業主控）'!#REF!,FALSE))</f>
        <v/>
      </c>
      <c r="H233" s="86" t="str">
        <f>IF(ISERROR(VLOOKUP(E233,労務比率,'報告書（事業主控）'!#REF!+1,FALSE)),"",VLOOKUP(E233,労務比率,'報告書（事業主控）'!#REF!+1,FALSE))</f>
        <v/>
      </c>
      <c r="I233" s="86" t="e">
        <f>'報告書（事業主控）'!#REF!</f>
        <v>#REF!</v>
      </c>
      <c r="J233" s="86" t="e">
        <f>'報告書（事業主控）'!#REF!</f>
        <v>#REF!</v>
      </c>
      <c r="K233" s="86" t="e">
        <f>'報告書（事業主控）'!#REF!</f>
        <v>#REF!</v>
      </c>
      <c r="L233" s="86">
        <f t="shared" si="30"/>
        <v>0</v>
      </c>
      <c r="M233" s="86">
        <f t="shared" si="32"/>
        <v>0</v>
      </c>
      <c r="N233" s="86" t="e">
        <f t="shared" si="31"/>
        <v>#REF!</v>
      </c>
      <c r="O233" s="86" t="e">
        <f t="shared" si="33"/>
        <v>#REF!</v>
      </c>
      <c r="R233" s="86" t="e">
        <f>IF(AND(J233=0,C233&gt;=設定シート!E$85,C233&lt;=設定シート!G$85),1,0)</f>
        <v>#REF!</v>
      </c>
    </row>
    <row r="234" spans="1:18" ht="15" customHeight="1">
      <c r="B234" s="86">
        <v>9</v>
      </c>
      <c r="C234" s="86" t="e">
        <f>'報告書（事業主控）'!#REF!</f>
        <v>#REF!</v>
      </c>
      <c r="E234" s="86" t="e">
        <f>'報告書（事業主控）'!#REF!</f>
        <v>#REF!</v>
      </c>
      <c r="F234" s="86" t="e">
        <f>'報告書（事業主控）'!#REF!</f>
        <v>#REF!</v>
      </c>
      <c r="G234" s="86" t="str">
        <f>IF(ISERROR(VLOOKUP(E234,労務比率,'報告書（事業主控）'!#REF!,FALSE)),"",VLOOKUP(E234,労務比率,'報告書（事業主控）'!#REF!,FALSE))</f>
        <v/>
      </c>
      <c r="H234" s="86" t="str">
        <f>IF(ISERROR(VLOOKUP(E234,労務比率,'報告書（事業主控）'!#REF!+1,FALSE)),"",VLOOKUP(E234,労務比率,'報告書（事業主控）'!#REF!+1,FALSE))</f>
        <v/>
      </c>
      <c r="I234" s="86" t="e">
        <f>'報告書（事業主控）'!#REF!</f>
        <v>#REF!</v>
      </c>
      <c r="J234" s="86" t="e">
        <f>'報告書（事業主控）'!#REF!</f>
        <v>#REF!</v>
      </c>
      <c r="K234" s="86" t="e">
        <f>'報告書（事業主控）'!#REF!</f>
        <v>#REF!</v>
      </c>
      <c r="L234" s="86">
        <f t="shared" si="30"/>
        <v>0</v>
      </c>
      <c r="M234" s="86">
        <f t="shared" si="32"/>
        <v>0</v>
      </c>
      <c r="N234" s="86" t="e">
        <f t="shared" si="31"/>
        <v>#REF!</v>
      </c>
      <c r="O234" s="86" t="e">
        <f t="shared" si="33"/>
        <v>#REF!</v>
      </c>
      <c r="R234" s="86" t="e">
        <f>IF(AND(J234=0,C234&gt;=設定シート!E$85,C234&lt;=設定シート!G$85),1,0)</f>
        <v>#REF!</v>
      </c>
    </row>
    <row r="235" spans="1:18" ht="15" customHeight="1">
      <c r="A235" s="86">
        <v>22</v>
      </c>
      <c r="B235" s="86">
        <v>1</v>
      </c>
      <c r="C235" s="86" t="e">
        <f>'報告書（事業主控）'!#REF!</f>
        <v>#REF!</v>
      </c>
      <c r="E235" s="86" t="e">
        <f>'報告書（事業主控）'!#REF!</f>
        <v>#REF!</v>
      </c>
      <c r="F235" s="86" t="e">
        <f>'報告書（事業主控）'!#REF!</f>
        <v>#REF!</v>
      </c>
      <c r="G235" s="86" t="str">
        <f>IF(ISERROR(VLOOKUP(E235,労務比率,'報告書（事業主控）'!#REF!,FALSE)),"",VLOOKUP(E235,労務比率,'報告書（事業主控）'!#REF!,FALSE))</f>
        <v/>
      </c>
      <c r="H235" s="86" t="str">
        <f>IF(ISERROR(VLOOKUP(E235,労務比率,'報告書（事業主控）'!#REF!+1,FALSE)),"",VLOOKUP(E235,労務比率,'報告書（事業主控）'!#REF!+1,FALSE))</f>
        <v/>
      </c>
      <c r="I235" s="86" t="e">
        <f>'報告書（事業主控）'!#REF!</f>
        <v>#REF!</v>
      </c>
      <c r="J235" s="86" t="e">
        <f>'報告書（事業主控）'!#REF!</f>
        <v>#REF!</v>
      </c>
      <c r="K235" s="86" t="e">
        <f>'報告書（事業主控）'!#REF!</f>
        <v>#REF!</v>
      </c>
      <c r="L235" s="86">
        <f t="shared" si="30"/>
        <v>0</v>
      </c>
      <c r="M235" s="86">
        <f t="shared" si="32"/>
        <v>0</v>
      </c>
      <c r="N235" s="86" t="e">
        <f t="shared" si="31"/>
        <v>#REF!</v>
      </c>
      <c r="O235" s="86" t="e">
        <f t="shared" si="33"/>
        <v>#REF!</v>
      </c>
      <c r="P235" s="86">
        <f>INT(SUMIF(O235:O243,0,I235:I243)*105/108)</f>
        <v>0</v>
      </c>
      <c r="Q235" s="86">
        <f>INT(P235*IF(COUNTIF(R235:R243,1)=0,0,SUMIF(R235:R243,1,G235:G243)/COUNTIF(R235:R243,1))/100)</f>
        <v>0</v>
      </c>
      <c r="R235" s="86" t="e">
        <f>IF(AND(J235=0,C235&gt;=設定シート!E$85,C235&lt;=設定シート!G$85),1,0)</f>
        <v>#REF!</v>
      </c>
    </row>
    <row r="236" spans="1:18" ht="15" customHeight="1">
      <c r="B236" s="86">
        <v>2</v>
      </c>
      <c r="C236" s="86" t="e">
        <f>'報告書（事業主控）'!#REF!</f>
        <v>#REF!</v>
      </c>
      <c r="E236" s="86" t="e">
        <f>'報告書（事業主控）'!#REF!</f>
        <v>#REF!</v>
      </c>
      <c r="F236" s="86" t="e">
        <f>'報告書（事業主控）'!#REF!</f>
        <v>#REF!</v>
      </c>
      <c r="G236" s="86" t="str">
        <f>IF(ISERROR(VLOOKUP(E236,労務比率,'報告書（事業主控）'!#REF!,FALSE)),"",VLOOKUP(E236,労務比率,'報告書（事業主控）'!#REF!,FALSE))</f>
        <v/>
      </c>
      <c r="H236" s="86" t="str">
        <f>IF(ISERROR(VLOOKUP(E236,労務比率,'報告書（事業主控）'!#REF!+1,FALSE)),"",VLOOKUP(E236,労務比率,'報告書（事業主控）'!#REF!+1,FALSE))</f>
        <v/>
      </c>
      <c r="I236" s="86" t="e">
        <f>'報告書（事業主控）'!#REF!</f>
        <v>#REF!</v>
      </c>
      <c r="J236" s="86" t="e">
        <f>'報告書（事業主控）'!#REF!</f>
        <v>#REF!</v>
      </c>
      <c r="K236" s="86" t="e">
        <f>'報告書（事業主控）'!#REF!</f>
        <v>#REF!</v>
      </c>
      <c r="L236" s="86">
        <f t="shared" si="30"/>
        <v>0</v>
      </c>
      <c r="M236" s="86">
        <f t="shared" si="32"/>
        <v>0</v>
      </c>
      <c r="N236" s="86" t="e">
        <f t="shared" si="31"/>
        <v>#REF!</v>
      </c>
      <c r="O236" s="86" t="e">
        <f t="shared" si="33"/>
        <v>#REF!</v>
      </c>
      <c r="R236" s="86" t="e">
        <f>IF(AND(J236=0,C236&gt;=設定シート!E$85,C236&lt;=設定シート!G$85),1,0)</f>
        <v>#REF!</v>
      </c>
    </row>
    <row r="237" spans="1:18" ht="15" customHeight="1">
      <c r="B237" s="86">
        <v>3</v>
      </c>
      <c r="C237" s="86" t="e">
        <f>'報告書（事業主控）'!#REF!</f>
        <v>#REF!</v>
      </c>
      <c r="E237" s="86" t="e">
        <f>'報告書（事業主控）'!#REF!</f>
        <v>#REF!</v>
      </c>
      <c r="F237" s="86" t="e">
        <f>'報告書（事業主控）'!#REF!</f>
        <v>#REF!</v>
      </c>
      <c r="G237" s="86" t="str">
        <f>IF(ISERROR(VLOOKUP(E237,労務比率,'報告書（事業主控）'!#REF!,FALSE)),"",VLOOKUP(E237,労務比率,'報告書（事業主控）'!#REF!,FALSE))</f>
        <v/>
      </c>
      <c r="H237" s="86" t="str">
        <f>IF(ISERROR(VLOOKUP(E237,労務比率,'報告書（事業主控）'!#REF!+1,FALSE)),"",VLOOKUP(E237,労務比率,'報告書（事業主控）'!#REF!+1,FALSE))</f>
        <v/>
      </c>
      <c r="I237" s="86" t="e">
        <f>'報告書（事業主控）'!#REF!</f>
        <v>#REF!</v>
      </c>
      <c r="J237" s="86" t="e">
        <f>'報告書（事業主控）'!#REF!</f>
        <v>#REF!</v>
      </c>
      <c r="K237" s="86" t="e">
        <f>'報告書（事業主控）'!#REF!</f>
        <v>#REF!</v>
      </c>
      <c r="L237" s="86">
        <f t="shared" si="30"/>
        <v>0</v>
      </c>
      <c r="M237" s="86">
        <f t="shared" si="32"/>
        <v>0</v>
      </c>
      <c r="N237" s="86" t="e">
        <f t="shared" si="31"/>
        <v>#REF!</v>
      </c>
      <c r="O237" s="86" t="e">
        <f t="shared" si="33"/>
        <v>#REF!</v>
      </c>
      <c r="R237" s="86" t="e">
        <f>IF(AND(J237=0,C237&gt;=設定シート!E$85,C237&lt;=設定シート!G$85),1,0)</f>
        <v>#REF!</v>
      </c>
    </row>
    <row r="238" spans="1:18" ht="15" customHeight="1">
      <c r="B238" s="86">
        <v>4</v>
      </c>
      <c r="C238" s="86" t="e">
        <f>'報告書（事業主控）'!#REF!</f>
        <v>#REF!</v>
      </c>
      <c r="E238" s="86" t="e">
        <f>'報告書（事業主控）'!#REF!</f>
        <v>#REF!</v>
      </c>
      <c r="F238" s="86" t="e">
        <f>'報告書（事業主控）'!#REF!</f>
        <v>#REF!</v>
      </c>
      <c r="G238" s="86" t="str">
        <f>IF(ISERROR(VLOOKUP(E238,労務比率,'報告書（事業主控）'!#REF!,FALSE)),"",VLOOKUP(E238,労務比率,'報告書（事業主控）'!#REF!,FALSE))</f>
        <v/>
      </c>
      <c r="H238" s="86" t="str">
        <f>IF(ISERROR(VLOOKUP(E238,労務比率,'報告書（事業主控）'!#REF!+1,FALSE)),"",VLOOKUP(E238,労務比率,'報告書（事業主控）'!#REF!+1,FALSE))</f>
        <v/>
      </c>
      <c r="I238" s="86" t="e">
        <f>'報告書（事業主控）'!#REF!</f>
        <v>#REF!</v>
      </c>
      <c r="J238" s="86" t="e">
        <f>'報告書（事業主控）'!#REF!</f>
        <v>#REF!</v>
      </c>
      <c r="K238" s="86" t="e">
        <f>'報告書（事業主控）'!#REF!</f>
        <v>#REF!</v>
      </c>
      <c r="L238" s="86">
        <f t="shared" si="30"/>
        <v>0</v>
      </c>
      <c r="M238" s="86">
        <f t="shared" si="32"/>
        <v>0</v>
      </c>
      <c r="N238" s="86" t="e">
        <f t="shared" si="31"/>
        <v>#REF!</v>
      </c>
      <c r="O238" s="86" t="e">
        <f t="shared" si="33"/>
        <v>#REF!</v>
      </c>
      <c r="R238" s="86" t="e">
        <f>IF(AND(J238=0,C238&gt;=設定シート!E$85,C238&lt;=設定シート!G$85),1,0)</f>
        <v>#REF!</v>
      </c>
    </row>
    <row r="239" spans="1:18" ht="15" customHeight="1">
      <c r="B239" s="86">
        <v>5</v>
      </c>
      <c r="C239" s="86" t="e">
        <f>'報告書（事業主控）'!#REF!</f>
        <v>#REF!</v>
      </c>
      <c r="E239" s="86" t="e">
        <f>'報告書（事業主控）'!#REF!</f>
        <v>#REF!</v>
      </c>
      <c r="F239" s="86" t="e">
        <f>'報告書（事業主控）'!#REF!</f>
        <v>#REF!</v>
      </c>
      <c r="G239" s="86" t="str">
        <f>IF(ISERROR(VLOOKUP(E239,労務比率,'報告書（事業主控）'!#REF!,FALSE)),"",VLOOKUP(E239,労務比率,'報告書（事業主控）'!#REF!,FALSE))</f>
        <v/>
      </c>
      <c r="H239" s="86" t="str">
        <f>IF(ISERROR(VLOOKUP(E239,労務比率,'報告書（事業主控）'!#REF!+1,FALSE)),"",VLOOKUP(E239,労務比率,'報告書（事業主控）'!#REF!+1,FALSE))</f>
        <v/>
      </c>
      <c r="I239" s="86" t="e">
        <f>'報告書（事業主控）'!#REF!</f>
        <v>#REF!</v>
      </c>
      <c r="J239" s="86" t="e">
        <f>'報告書（事業主控）'!#REF!</f>
        <v>#REF!</v>
      </c>
      <c r="K239" s="86" t="e">
        <f>'報告書（事業主控）'!#REF!</f>
        <v>#REF!</v>
      </c>
      <c r="L239" s="86">
        <f t="shared" si="30"/>
        <v>0</v>
      </c>
      <c r="M239" s="86">
        <f t="shared" si="32"/>
        <v>0</v>
      </c>
      <c r="N239" s="86" t="e">
        <f t="shared" si="31"/>
        <v>#REF!</v>
      </c>
      <c r="O239" s="86" t="e">
        <f t="shared" si="33"/>
        <v>#REF!</v>
      </c>
      <c r="R239" s="86" t="e">
        <f>IF(AND(J239=0,C239&gt;=設定シート!E$85,C239&lt;=設定シート!G$85),1,0)</f>
        <v>#REF!</v>
      </c>
    </row>
    <row r="240" spans="1:18" ht="15" customHeight="1">
      <c r="B240" s="86">
        <v>6</v>
      </c>
      <c r="C240" s="86" t="e">
        <f>'報告書（事業主控）'!#REF!</f>
        <v>#REF!</v>
      </c>
      <c r="E240" s="86" t="e">
        <f>'報告書（事業主控）'!#REF!</f>
        <v>#REF!</v>
      </c>
      <c r="F240" s="86" t="e">
        <f>'報告書（事業主控）'!#REF!</f>
        <v>#REF!</v>
      </c>
      <c r="G240" s="86" t="str">
        <f>IF(ISERROR(VLOOKUP(E240,労務比率,'報告書（事業主控）'!#REF!,FALSE)),"",VLOOKUP(E240,労務比率,'報告書（事業主控）'!#REF!,FALSE))</f>
        <v/>
      </c>
      <c r="H240" s="86" t="str">
        <f>IF(ISERROR(VLOOKUP(E240,労務比率,'報告書（事業主控）'!#REF!+1,FALSE)),"",VLOOKUP(E240,労務比率,'報告書（事業主控）'!#REF!+1,FALSE))</f>
        <v/>
      </c>
      <c r="I240" s="86" t="e">
        <f>'報告書（事業主控）'!#REF!</f>
        <v>#REF!</v>
      </c>
      <c r="J240" s="86" t="e">
        <f>'報告書（事業主控）'!#REF!</f>
        <v>#REF!</v>
      </c>
      <c r="K240" s="86" t="e">
        <f>'報告書（事業主控）'!#REF!</f>
        <v>#REF!</v>
      </c>
      <c r="L240" s="86">
        <f t="shared" si="30"/>
        <v>0</v>
      </c>
      <c r="M240" s="86">
        <f t="shared" si="32"/>
        <v>0</v>
      </c>
      <c r="N240" s="86" t="e">
        <f t="shared" si="31"/>
        <v>#REF!</v>
      </c>
      <c r="O240" s="86" t="e">
        <f t="shared" si="33"/>
        <v>#REF!</v>
      </c>
      <c r="R240" s="86" t="e">
        <f>IF(AND(J240=0,C240&gt;=設定シート!E$85,C240&lt;=設定シート!G$85),1,0)</f>
        <v>#REF!</v>
      </c>
    </row>
    <row r="241" spans="1:18" ht="15" customHeight="1">
      <c r="B241" s="86">
        <v>7</v>
      </c>
      <c r="C241" s="86" t="e">
        <f>'報告書（事業主控）'!#REF!</f>
        <v>#REF!</v>
      </c>
      <c r="E241" s="86" t="e">
        <f>'報告書（事業主控）'!#REF!</f>
        <v>#REF!</v>
      </c>
      <c r="F241" s="86" t="e">
        <f>'報告書（事業主控）'!#REF!</f>
        <v>#REF!</v>
      </c>
      <c r="G241" s="86" t="str">
        <f>IF(ISERROR(VLOOKUP(E241,労務比率,'報告書（事業主控）'!#REF!,FALSE)),"",VLOOKUP(E241,労務比率,'報告書（事業主控）'!#REF!,FALSE))</f>
        <v/>
      </c>
      <c r="H241" s="86" t="str">
        <f>IF(ISERROR(VLOOKUP(E241,労務比率,'報告書（事業主控）'!#REF!+1,FALSE)),"",VLOOKUP(E241,労務比率,'報告書（事業主控）'!#REF!+1,FALSE))</f>
        <v/>
      </c>
      <c r="I241" s="86" t="e">
        <f>'報告書（事業主控）'!#REF!</f>
        <v>#REF!</v>
      </c>
      <c r="J241" s="86" t="e">
        <f>'報告書（事業主控）'!#REF!</f>
        <v>#REF!</v>
      </c>
      <c r="K241" s="86" t="e">
        <f>'報告書（事業主控）'!#REF!</f>
        <v>#REF!</v>
      </c>
      <c r="L241" s="86">
        <f t="shared" si="30"/>
        <v>0</v>
      </c>
      <c r="M241" s="86">
        <f t="shared" si="32"/>
        <v>0</v>
      </c>
      <c r="N241" s="86" t="e">
        <f t="shared" si="31"/>
        <v>#REF!</v>
      </c>
      <c r="O241" s="86" t="e">
        <f t="shared" si="33"/>
        <v>#REF!</v>
      </c>
      <c r="R241" s="86" t="e">
        <f>IF(AND(J241=0,C241&gt;=設定シート!E$85,C241&lt;=設定シート!G$85),1,0)</f>
        <v>#REF!</v>
      </c>
    </row>
    <row r="242" spans="1:18" ht="15" customHeight="1">
      <c r="B242" s="86">
        <v>8</v>
      </c>
      <c r="C242" s="86" t="e">
        <f>'報告書（事業主控）'!#REF!</f>
        <v>#REF!</v>
      </c>
      <c r="E242" s="86" t="e">
        <f>'報告書（事業主控）'!#REF!</f>
        <v>#REF!</v>
      </c>
      <c r="F242" s="86" t="e">
        <f>'報告書（事業主控）'!#REF!</f>
        <v>#REF!</v>
      </c>
      <c r="G242" s="86" t="str">
        <f>IF(ISERROR(VLOOKUP(E242,労務比率,'報告書（事業主控）'!#REF!,FALSE)),"",VLOOKUP(E242,労務比率,'報告書（事業主控）'!#REF!,FALSE))</f>
        <v/>
      </c>
      <c r="H242" s="86" t="str">
        <f>IF(ISERROR(VLOOKUP(E242,労務比率,'報告書（事業主控）'!#REF!+1,FALSE)),"",VLOOKUP(E242,労務比率,'報告書（事業主控）'!#REF!+1,FALSE))</f>
        <v/>
      </c>
      <c r="I242" s="86" t="e">
        <f>'報告書（事業主控）'!#REF!</f>
        <v>#REF!</v>
      </c>
      <c r="J242" s="86" t="e">
        <f>'報告書（事業主控）'!#REF!</f>
        <v>#REF!</v>
      </c>
      <c r="K242" s="86" t="e">
        <f>'報告書（事業主控）'!#REF!</f>
        <v>#REF!</v>
      </c>
      <c r="L242" s="86">
        <f t="shared" si="30"/>
        <v>0</v>
      </c>
      <c r="M242" s="86">
        <f t="shared" si="32"/>
        <v>0</v>
      </c>
      <c r="N242" s="86" t="e">
        <f t="shared" si="31"/>
        <v>#REF!</v>
      </c>
      <c r="O242" s="86" t="e">
        <f t="shared" si="33"/>
        <v>#REF!</v>
      </c>
      <c r="R242" s="86" t="e">
        <f>IF(AND(J242=0,C242&gt;=設定シート!E$85,C242&lt;=設定シート!G$85),1,0)</f>
        <v>#REF!</v>
      </c>
    </row>
    <row r="243" spans="1:18" ht="15" customHeight="1">
      <c r="B243" s="86">
        <v>9</v>
      </c>
      <c r="C243" s="86" t="e">
        <f>'報告書（事業主控）'!#REF!</f>
        <v>#REF!</v>
      </c>
      <c r="E243" s="86" t="e">
        <f>'報告書（事業主控）'!#REF!</f>
        <v>#REF!</v>
      </c>
      <c r="F243" s="86" t="e">
        <f>'報告書（事業主控）'!#REF!</f>
        <v>#REF!</v>
      </c>
      <c r="G243" s="86" t="str">
        <f>IF(ISERROR(VLOOKUP(E243,労務比率,'報告書（事業主控）'!#REF!,FALSE)),"",VLOOKUP(E243,労務比率,'報告書（事業主控）'!#REF!,FALSE))</f>
        <v/>
      </c>
      <c r="H243" s="86" t="str">
        <f>IF(ISERROR(VLOOKUP(E243,労務比率,'報告書（事業主控）'!#REF!+1,FALSE)),"",VLOOKUP(E243,労務比率,'報告書（事業主控）'!#REF!+1,FALSE))</f>
        <v/>
      </c>
      <c r="I243" s="86" t="e">
        <f>'報告書（事業主控）'!#REF!</f>
        <v>#REF!</v>
      </c>
      <c r="J243" s="86" t="e">
        <f>'報告書（事業主控）'!#REF!</f>
        <v>#REF!</v>
      </c>
      <c r="K243" s="86" t="e">
        <f>'報告書（事業主控）'!#REF!</f>
        <v>#REF!</v>
      </c>
      <c r="L243" s="86">
        <f t="shared" ref="L243:L307" si="34">IF(ISERROR(INT((ROUNDDOWN(I243*G243/100,0)+K243)/1000)),0,INT((ROUNDDOWN(I243*G243/100,0)+K243)/1000))</f>
        <v>0</v>
      </c>
      <c r="M243" s="86">
        <f t="shared" si="32"/>
        <v>0</v>
      </c>
      <c r="N243" s="86" t="e">
        <f t="shared" ref="N243:N306" si="35">IF(R243=1,0,I243)</f>
        <v>#REF!</v>
      </c>
      <c r="O243" s="86" t="e">
        <f t="shared" si="33"/>
        <v>#REF!</v>
      </c>
      <c r="R243" s="86" t="e">
        <f>IF(AND(J243=0,C243&gt;=設定シート!E$85,C243&lt;=設定シート!G$85),1,0)</f>
        <v>#REF!</v>
      </c>
    </row>
    <row r="244" spans="1:18" ht="15" customHeight="1">
      <c r="A244" s="86">
        <v>23</v>
      </c>
      <c r="B244" s="86">
        <v>1</v>
      </c>
      <c r="C244" s="86" t="e">
        <f>'報告書（事業主控）'!#REF!</f>
        <v>#REF!</v>
      </c>
      <c r="E244" s="86" t="e">
        <f>'報告書（事業主控）'!#REF!</f>
        <v>#REF!</v>
      </c>
      <c r="F244" s="86" t="e">
        <f>'報告書（事業主控）'!#REF!</f>
        <v>#REF!</v>
      </c>
      <c r="G244" s="86" t="str">
        <f>IF(ISERROR(VLOOKUP(E244,労務比率,'報告書（事業主控）'!#REF!,FALSE)),"",VLOOKUP(E244,労務比率,'報告書（事業主控）'!#REF!,FALSE))</f>
        <v/>
      </c>
      <c r="H244" s="86" t="str">
        <f>IF(ISERROR(VLOOKUP(E244,労務比率,'報告書（事業主控）'!#REF!+1,FALSE)),"",VLOOKUP(E244,労務比率,'報告書（事業主控）'!#REF!+1,FALSE))</f>
        <v/>
      </c>
      <c r="I244" s="86" t="e">
        <f>'報告書（事業主控）'!#REF!</f>
        <v>#REF!</v>
      </c>
      <c r="J244" s="86" t="e">
        <f>'報告書（事業主控）'!#REF!</f>
        <v>#REF!</v>
      </c>
      <c r="K244" s="86" t="e">
        <f>'報告書（事業主控）'!#REF!</f>
        <v>#REF!</v>
      </c>
      <c r="L244" s="86">
        <f t="shared" si="34"/>
        <v>0</v>
      </c>
      <c r="M244" s="86">
        <f t="shared" si="32"/>
        <v>0</v>
      </c>
      <c r="N244" s="86" t="e">
        <f t="shared" si="35"/>
        <v>#REF!</v>
      </c>
      <c r="O244" s="86" t="e">
        <f t="shared" si="33"/>
        <v>#REF!</v>
      </c>
      <c r="P244" s="86">
        <f>INT(SUMIF(O244:O252,0,I244:I252)*105/108)</f>
        <v>0</v>
      </c>
      <c r="Q244" s="86">
        <f>INT(P244*IF(COUNTIF(R244:R252,1)=0,0,SUMIF(R244:R252,1,G244:G252)/COUNTIF(R244:R252,1))/100)</f>
        <v>0</v>
      </c>
      <c r="R244" s="86" t="e">
        <f>IF(AND(J244=0,C244&gt;=設定シート!E$85,C244&lt;=設定シート!G$85),1,0)</f>
        <v>#REF!</v>
      </c>
    </row>
    <row r="245" spans="1:18" ht="15" customHeight="1">
      <c r="B245" s="86">
        <v>2</v>
      </c>
      <c r="C245" s="86" t="e">
        <f>'報告書（事業主控）'!#REF!</f>
        <v>#REF!</v>
      </c>
      <c r="E245" s="86" t="e">
        <f>'報告書（事業主控）'!#REF!</f>
        <v>#REF!</v>
      </c>
      <c r="F245" s="86" t="e">
        <f>'報告書（事業主控）'!#REF!</f>
        <v>#REF!</v>
      </c>
      <c r="G245" s="86" t="str">
        <f>IF(ISERROR(VLOOKUP(E245,労務比率,'報告書（事業主控）'!#REF!,FALSE)),"",VLOOKUP(E245,労務比率,'報告書（事業主控）'!#REF!,FALSE))</f>
        <v/>
      </c>
      <c r="H245" s="86" t="str">
        <f>IF(ISERROR(VLOOKUP(E245,労務比率,'報告書（事業主控）'!#REF!+1,FALSE)),"",VLOOKUP(E245,労務比率,'報告書（事業主控）'!#REF!+1,FALSE))</f>
        <v/>
      </c>
      <c r="I245" s="86" t="e">
        <f>'報告書（事業主控）'!#REF!</f>
        <v>#REF!</v>
      </c>
      <c r="J245" s="86" t="e">
        <f>'報告書（事業主控）'!#REF!</f>
        <v>#REF!</v>
      </c>
      <c r="K245" s="86" t="e">
        <f>'報告書（事業主控）'!#REF!</f>
        <v>#REF!</v>
      </c>
      <c r="L245" s="86">
        <f t="shared" si="34"/>
        <v>0</v>
      </c>
      <c r="M245" s="86">
        <f t="shared" si="32"/>
        <v>0</v>
      </c>
      <c r="N245" s="86" t="e">
        <f t="shared" si="35"/>
        <v>#REF!</v>
      </c>
      <c r="O245" s="86" t="e">
        <f t="shared" si="33"/>
        <v>#REF!</v>
      </c>
      <c r="R245" s="86" t="e">
        <f>IF(AND(J245=0,C245&gt;=設定シート!E$85,C245&lt;=設定シート!G$85),1,0)</f>
        <v>#REF!</v>
      </c>
    </row>
    <row r="246" spans="1:18" ht="15" customHeight="1">
      <c r="B246" s="86">
        <v>3</v>
      </c>
      <c r="C246" s="86" t="e">
        <f>'報告書（事業主控）'!#REF!</f>
        <v>#REF!</v>
      </c>
      <c r="E246" s="86" t="e">
        <f>'報告書（事業主控）'!#REF!</f>
        <v>#REF!</v>
      </c>
      <c r="F246" s="86" t="e">
        <f>'報告書（事業主控）'!#REF!</f>
        <v>#REF!</v>
      </c>
      <c r="G246" s="86" t="str">
        <f>IF(ISERROR(VLOOKUP(E246,労務比率,'報告書（事業主控）'!#REF!,FALSE)),"",VLOOKUP(E246,労務比率,'報告書（事業主控）'!#REF!,FALSE))</f>
        <v/>
      </c>
      <c r="H246" s="86" t="str">
        <f>IF(ISERROR(VLOOKUP(E246,労務比率,'報告書（事業主控）'!#REF!+1,FALSE)),"",VLOOKUP(E246,労務比率,'報告書（事業主控）'!#REF!+1,FALSE))</f>
        <v/>
      </c>
      <c r="I246" s="86" t="e">
        <f>'報告書（事業主控）'!#REF!</f>
        <v>#REF!</v>
      </c>
      <c r="J246" s="86" t="e">
        <f>'報告書（事業主控）'!#REF!</f>
        <v>#REF!</v>
      </c>
      <c r="K246" s="86" t="e">
        <f>'報告書（事業主控）'!#REF!</f>
        <v>#REF!</v>
      </c>
      <c r="L246" s="86">
        <f t="shared" si="34"/>
        <v>0</v>
      </c>
      <c r="M246" s="86">
        <f t="shared" si="32"/>
        <v>0</v>
      </c>
      <c r="N246" s="86" t="e">
        <f t="shared" si="35"/>
        <v>#REF!</v>
      </c>
      <c r="O246" s="86" t="e">
        <f t="shared" si="33"/>
        <v>#REF!</v>
      </c>
      <c r="R246" s="86" t="e">
        <f>IF(AND(J246=0,C246&gt;=設定シート!E$85,C246&lt;=設定シート!G$85),1,0)</f>
        <v>#REF!</v>
      </c>
    </row>
    <row r="247" spans="1:18" ht="15" customHeight="1">
      <c r="B247" s="86">
        <v>4</v>
      </c>
      <c r="C247" s="86" t="e">
        <f>'報告書（事業主控）'!#REF!</f>
        <v>#REF!</v>
      </c>
      <c r="E247" s="86" t="e">
        <f>'報告書（事業主控）'!#REF!</f>
        <v>#REF!</v>
      </c>
      <c r="F247" s="86" t="e">
        <f>'報告書（事業主控）'!#REF!</f>
        <v>#REF!</v>
      </c>
      <c r="G247" s="86" t="str">
        <f>IF(ISERROR(VLOOKUP(E247,労務比率,'報告書（事業主控）'!#REF!,FALSE)),"",VLOOKUP(E247,労務比率,'報告書（事業主控）'!#REF!,FALSE))</f>
        <v/>
      </c>
      <c r="H247" s="86" t="str">
        <f>IF(ISERROR(VLOOKUP(E247,労務比率,'報告書（事業主控）'!#REF!+1,FALSE)),"",VLOOKUP(E247,労務比率,'報告書（事業主控）'!#REF!+1,FALSE))</f>
        <v/>
      </c>
      <c r="I247" s="86" t="e">
        <f>'報告書（事業主控）'!#REF!</f>
        <v>#REF!</v>
      </c>
      <c r="J247" s="86" t="e">
        <f>'報告書（事業主控）'!#REF!</f>
        <v>#REF!</v>
      </c>
      <c r="K247" s="86" t="e">
        <f>'報告書（事業主控）'!#REF!</f>
        <v>#REF!</v>
      </c>
      <c r="L247" s="86">
        <f t="shared" si="34"/>
        <v>0</v>
      </c>
      <c r="M247" s="86">
        <f t="shared" si="32"/>
        <v>0</v>
      </c>
      <c r="N247" s="86" t="e">
        <f t="shared" si="35"/>
        <v>#REF!</v>
      </c>
      <c r="O247" s="86" t="e">
        <f t="shared" si="33"/>
        <v>#REF!</v>
      </c>
      <c r="R247" s="86" t="e">
        <f>IF(AND(J247=0,C247&gt;=設定シート!E$85,C247&lt;=設定シート!G$85),1,0)</f>
        <v>#REF!</v>
      </c>
    </row>
    <row r="248" spans="1:18" ht="15" customHeight="1">
      <c r="B248" s="86">
        <v>5</v>
      </c>
      <c r="C248" s="86" t="e">
        <f>'報告書（事業主控）'!#REF!</f>
        <v>#REF!</v>
      </c>
      <c r="E248" s="86" t="e">
        <f>'報告書（事業主控）'!#REF!</f>
        <v>#REF!</v>
      </c>
      <c r="F248" s="86" t="e">
        <f>'報告書（事業主控）'!#REF!</f>
        <v>#REF!</v>
      </c>
      <c r="G248" s="86" t="str">
        <f>IF(ISERROR(VLOOKUP(E248,労務比率,'報告書（事業主控）'!#REF!,FALSE)),"",VLOOKUP(E248,労務比率,'報告書（事業主控）'!#REF!,FALSE))</f>
        <v/>
      </c>
      <c r="H248" s="86" t="str">
        <f>IF(ISERROR(VLOOKUP(E248,労務比率,'報告書（事業主控）'!#REF!+1,FALSE)),"",VLOOKUP(E248,労務比率,'報告書（事業主控）'!#REF!+1,FALSE))</f>
        <v/>
      </c>
      <c r="I248" s="86" t="e">
        <f>'報告書（事業主控）'!#REF!</f>
        <v>#REF!</v>
      </c>
      <c r="J248" s="86" t="e">
        <f>'報告書（事業主控）'!#REF!</f>
        <v>#REF!</v>
      </c>
      <c r="K248" s="86" t="e">
        <f>'報告書（事業主控）'!#REF!</f>
        <v>#REF!</v>
      </c>
      <c r="L248" s="86">
        <f t="shared" si="34"/>
        <v>0</v>
      </c>
      <c r="M248" s="86">
        <f t="shared" ref="M248:M311" si="36">IF(ISERROR(L248*H248),0,L248*H248)</f>
        <v>0</v>
      </c>
      <c r="N248" s="86" t="e">
        <f t="shared" si="35"/>
        <v>#REF!</v>
      </c>
      <c r="O248" s="86" t="e">
        <f t="shared" si="33"/>
        <v>#REF!</v>
      </c>
      <c r="R248" s="86" t="e">
        <f>IF(AND(J248=0,C248&gt;=設定シート!E$85,C248&lt;=設定シート!G$85),1,0)</f>
        <v>#REF!</v>
      </c>
    </row>
    <row r="249" spans="1:18" ht="15" customHeight="1">
      <c r="B249" s="86">
        <v>6</v>
      </c>
      <c r="C249" s="86" t="e">
        <f>'報告書（事業主控）'!#REF!</f>
        <v>#REF!</v>
      </c>
      <c r="E249" s="86" t="e">
        <f>'報告書（事業主控）'!#REF!</f>
        <v>#REF!</v>
      </c>
      <c r="F249" s="86" t="e">
        <f>'報告書（事業主控）'!#REF!</f>
        <v>#REF!</v>
      </c>
      <c r="G249" s="86" t="str">
        <f>IF(ISERROR(VLOOKUP(E249,労務比率,'報告書（事業主控）'!#REF!,FALSE)),"",VLOOKUP(E249,労務比率,'報告書（事業主控）'!#REF!,FALSE))</f>
        <v/>
      </c>
      <c r="H249" s="86" t="str">
        <f>IF(ISERROR(VLOOKUP(E249,労務比率,'報告書（事業主控）'!#REF!+1,FALSE)),"",VLOOKUP(E249,労務比率,'報告書（事業主控）'!#REF!+1,FALSE))</f>
        <v/>
      </c>
      <c r="I249" s="86" t="e">
        <f>'報告書（事業主控）'!#REF!</f>
        <v>#REF!</v>
      </c>
      <c r="J249" s="86" t="e">
        <f>'報告書（事業主控）'!#REF!</f>
        <v>#REF!</v>
      </c>
      <c r="K249" s="86" t="e">
        <f>'報告書（事業主控）'!#REF!</f>
        <v>#REF!</v>
      </c>
      <c r="L249" s="86">
        <f t="shared" si="34"/>
        <v>0</v>
      </c>
      <c r="M249" s="86">
        <f t="shared" si="36"/>
        <v>0</v>
      </c>
      <c r="N249" s="86" t="e">
        <f t="shared" si="35"/>
        <v>#REF!</v>
      </c>
      <c r="O249" s="86" t="e">
        <f t="shared" si="33"/>
        <v>#REF!</v>
      </c>
      <c r="R249" s="86" t="e">
        <f>IF(AND(J249=0,C249&gt;=設定シート!E$85,C249&lt;=設定シート!G$85),1,0)</f>
        <v>#REF!</v>
      </c>
    </row>
    <row r="250" spans="1:18" ht="15" customHeight="1">
      <c r="B250" s="86">
        <v>7</v>
      </c>
      <c r="C250" s="86" t="e">
        <f>'報告書（事業主控）'!#REF!</f>
        <v>#REF!</v>
      </c>
      <c r="E250" s="86" t="e">
        <f>'報告書（事業主控）'!#REF!</f>
        <v>#REF!</v>
      </c>
      <c r="F250" s="86" t="e">
        <f>'報告書（事業主控）'!#REF!</f>
        <v>#REF!</v>
      </c>
      <c r="G250" s="86" t="str">
        <f>IF(ISERROR(VLOOKUP(E250,労務比率,'報告書（事業主控）'!#REF!,FALSE)),"",VLOOKUP(E250,労務比率,'報告書（事業主控）'!#REF!,FALSE))</f>
        <v/>
      </c>
      <c r="H250" s="86" t="str">
        <f>IF(ISERROR(VLOOKUP(E250,労務比率,'報告書（事業主控）'!#REF!+1,FALSE)),"",VLOOKUP(E250,労務比率,'報告書（事業主控）'!#REF!+1,FALSE))</f>
        <v/>
      </c>
      <c r="I250" s="86" t="e">
        <f>'報告書（事業主控）'!#REF!</f>
        <v>#REF!</v>
      </c>
      <c r="J250" s="86" t="e">
        <f>'報告書（事業主控）'!#REF!</f>
        <v>#REF!</v>
      </c>
      <c r="K250" s="86" t="e">
        <f>'報告書（事業主控）'!#REF!</f>
        <v>#REF!</v>
      </c>
      <c r="L250" s="86">
        <f t="shared" si="34"/>
        <v>0</v>
      </c>
      <c r="M250" s="86">
        <f t="shared" si="36"/>
        <v>0</v>
      </c>
      <c r="N250" s="86" t="e">
        <f t="shared" si="35"/>
        <v>#REF!</v>
      </c>
      <c r="O250" s="86" t="e">
        <f t="shared" si="33"/>
        <v>#REF!</v>
      </c>
      <c r="R250" s="86" t="e">
        <f>IF(AND(J250=0,C250&gt;=設定シート!E$85,C250&lt;=設定シート!G$85),1,0)</f>
        <v>#REF!</v>
      </c>
    </row>
    <row r="251" spans="1:18" ht="15" customHeight="1">
      <c r="B251" s="86">
        <v>8</v>
      </c>
      <c r="C251" s="86" t="e">
        <f>'報告書（事業主控）'!#REF!</f>
        <v>#REF!</v>
      </c>
      <c r="E251" s="86" t="e">
        <f>'報告書（事業主控）'!#REF!</f>
        <v>#REF!</v>
      </c>
      <c r="F251" s="86" t="e">
        <f>'報告書（事業主控）'!#REF!</f>
        <v>#REF!</v>
      </c>
      <c r="G251" s="86" t="str">
        <f>IF(ISERROR(VLOOKUP(E251,労務比率,'報告書（事業主控）'!#REF!,FALSE)),"",VLOOKUP(E251,労務比率,'報告書（事業主控）'!#REF!,FALSE))</f>
        <v/>
      </c>
      <c r="H251" s="86" t="str">
        <f>IF(ISERROR(VLOOKUP(E251,労務比率,'報告書（事業主控）'!#REF!+1,FALSE)),"",VLOOKUP(E251,労務比率,'報告書（事業主控）'!#REF!+1,FALSE))</f>
        <v/>
      </c>
      <c r="I251" s="86" t="e">
        <f>'報告書（事業主控）'!#REF!</f>
        <v>#REF!</v>
      </c>
      <c r="J251" s="86" t="e">
        <f>'報告書（事業主控）'!#REF!</f>
        <v>#REF!</v>
      </c>
      <c r="K251" s="86" t="e">
        <f>'報告書（事業主控）'!#REF!</f>
        <v>#REF!</v>
      </c>
      <c r="L251" s="86">
        <f t="shared" si="34"/>
        <v>0</v>
      </c>
      <c r="M251" s="86">
        <f t="shared" si="36"/>
        <v>0</v>
      </c>
      <c r="N251" s="86" t="e">
        <f t="shared" si="35"/>
        <v>#REF!</v>
      </c>
      <c r="O251" s="86" t="e">
        <f t="shared" si="33"/>
        <v>#REF!</v>
      </c>
      <c r="R251" s="86" t="e">
        <f>IF(AND(J251=0,C251&gt;=設定シート!E$85,C251&lt;=設定シート!G$85),1,0)</f>
        <v>#REF!</v>
      </c>
    </row>
    <row r="252" spans="1:18" ht="15" customHeight="1">
      <c r="B252" s="86">
        <v>9</v>
      </c>
      <c r="C252" s="86" t="e">
        <f>'報告書（事業主控）'!#REF!</f>
        <v>#REF!</v>
      </c>
      <c r="E252" s="86" t="e">
        <f>'報告書（事業主控）'!#REF!</f>
        <v>#REF!</v>
      </c>
      <c r="F252" s="86" t="e">
        <f>'報告書（事業主控）'!#REF!</f>
        <v>#REF!</v>
      </c>
      <c r="G252" s="86" t="str">
        <f>IF(ISERROR(VLOOKUP(E252,労務比率,'報告書（事業主控）'!#REF!,FALSE)),"",VLOOKUP(E252,労務比率,'報告書（事業主控）'!#REF!,FALSE))</f>
        <v/>
      </c>
      <c r="H252" s="86" t="str">
        <f>IF(ISERROR(VLOOKUP(E252,労務比率,'報告書（事業主控）'!#REF!+1,FALSE)),"",VLOOKUP(E252,労務比率,'報告書（事業主控）'!#REF!+1,FALSE))</f>
        <v/>
      </c>
      <c r="I252" s="86" t="e">
        <f>'報告書（事業主控）'!#REF!</f>
        <v>#REF!</v>
      </c>
      <c r="J252" s="86" t="e">
        <f>'報告書（事業主控）'!#REF!</f>
        <v>#REF!</v>
      </c>
      <c r="K252" s="86" t="e">
        <f>'報告書（事業主控）'!#REF!</f>
        <v>#REF!</v>
      </c>
      <c r="L252" s="86">
        <f t="shared" si="34"/>
        <v>0</v>
      </c>
      <c r="M252" s="86">
        <f t="shared" si="36"/>
        <v>0</v>
      </c>
      <c r="N252" s="86" t="e">
        <f t="shared" si="35"/>
        <v>#REF!</v>
      </c>
      <c r="O252" s="86" t="e">
        <f t="shared" si="33"/>
        <v>#REF!</v>
      </c>
      <c r="R252" s="86" t="e">
        <f>IF(AND(J252=0,C252&gt;=設定シート!E$85,C252&lt;=設定シート!G$85),1,0)</f>
        <v>#REF!</v>
      </c>
    </row>
    <row r="253" spans="1:18" ht="15" customHeight="1">
      <c r="A253" s="86">
        <v>24</v>
      </c>
      <c r="B253" s="86">
        <v>1</v>
      </c>
      <c r="C253" s="86" t="e">
        <f>'報告書（事業主控）'!#REF!</f>
        <v>#REF!</v>
      </c>
      <c r="E253" s="86" t="e">
        <f>'報告書（事業主控）'!#REF!</f>
        <v>#REF!</v>
      </c>
      <c r="F253" s="86" t="e">
        <f>'報告書（事業主控）'!#REF!</f>
        <v>#REF!</v>
      </c>
      <c r="G253" s="86" t="str">
        <f>IF(ISERROR(VLOOKUP(E253,労務比率,'報告書（事業主控）'!#REF!,FALSE)),"",VLOOKUP(E253,労務比率,'報告書（事業主控）'!#REF!,FALSE))</f>
        <v/>
      </c>
      <c r="H253" s="86" t="str">
        <f>IF(ISERROR(VLOOKUP(E253,労務比率,'報告書（事業主控）'!#REF!+1,FALSE)),"",VLOOKUP(E253,労務比率,'報告書（事業主控）'!#REF!+1,FALSE))</f>
        <v/>
      </c>
      <c r="I253" s="86" t="e">
        <f>'報告書（事業主控）'!#REF!</f>
        <v>#REF!</v>
      </c>
      <c r="J253" s="86" t="e">
        <f>'報告書（事業主控）'!#REF!</f>
        <v>#REF!</v>
      </c>
      <c r="K253" s="86" t="e">
        <f>'報告書（事業主控）'!#REF!</f>
        <v>#REF!</v>
      </c>
      <c r="L253" s="86">
        <f t="shared" si="34"/>
        <v>0</v>
      </c>
      <c r="M253" s="86">
        <f t="shared" si="36"/>
        <v>0</v>
      </c>
      <c r="N253" s="86" t="e">
        <f t="shared" si="35"/>
        <v>#REF!</v>
      </c>
      <c r="O253" s="86" t="e">
        <f t="shared" si="33"/>
        <v>#REF!</v>
      </c>
      <c r="P253" s="86">
        <f>INT(SUMIF(O253:O261,0,I253:I261)*105/108)</f>
        <v>0</v>
      </c>
      <c r="Q253" s="86">
        <f>INT(P253*IF(COUNTIF(R253:R261,1)=0,0,SUMIF(R253:R261,1,G253:G261)/COUNTIF(R253:R261,1))/100)</f>
        <v>0</v>
      </c>
      <c r="R253" s="86" t="e">
        <f>IF(AND(J253=0,C253&gt;=設定シート!E$85,C253&lt;=設定シート!G$85),1,0)</f>
        <v>#REF!</v>
      </c>
    </row>
    <row r="254" spans="1:18" ht="15" customHeight="1">
      <c r="B254" s="86">
        <v>2</v>
      </c>
      <c r="C254" s="86" t="e">
        <f>'報告書（事業主控）'!#REF!</f>
        <v>#REF!</v>
      </c>
      <c r="E254" s="86" t="e">
        <f>'報告書（事業主控）'!#REF!</f>
        <v>#REF!</v>
      </c>
      <c r="F254" s="86" t="e">
        <f>'報告書（事業主控）'!#REF!</f>
        <v>#REF!</v>
      </c>
      <c r="G254" s="86" t="str">
        <f>IF(ISERROR(VLOOKUP(E254,労務比率,'報告書（事業主控）'!#REF!,FALSE)),"",VLOOKUP(E254,労務比率,'報告書（事業主控）'!#REF!,FALSE))</f>
        <v/>
      </c>
      <c r="H254" s="86" t="str">
        <f>IF(ISERROR(VLOOKUP(E254,労務比率,'報告書（事業主控）'!#REF!+1,FALSE)),"",VLOOKUP(E254,労務比率,'報告書（事業主控）'!#REF!+1,FALSE))</f>
        <v/>
      </c>
      <c r="I254" s="86" t="e">
        <f>'報告書（事業主控）'!#REF!</f>
        <v>#REF!</v>
      </c>
      <c r="J254" s="86" t="e">
        <f>'報告書（事業主控）'!#REF!</f>
        <v>#REF!</v>
      </c>
      <c r="K254" s="86" t="e">
        <f>'報告書（事業主控）'!#REF!</f>
        <v>#REF!</v>
      </c>
      <c r="L254" s="86">
        <f t="shared" si="34"/>
        <v>0</v>
      </c>
      <c r="M254" s="86">
        <f t="shared" si="36"/>
        <v>0</v>
      </c>
      <c r="N254" s="86" t="e">
        <f t="shared" si="35"/>
        <v>#REF!</v>
      </c>
      <c r="O254" s="86" t="e">
        <f t="shared" si="33"/>
        <v>#REF!</v>
      </c>
      <c r="R254" s="86" t="e">
        <f>IF(AND(J254=0,C254&gt;=設定シート!E$85,C254&lt;=設定シート!G$85),1,0)</f>
        <v>#REF!</v>
      </c>
    </row>
    <row r="255" spans="1:18" ht="15" customHeight="1">
      <c r="B255" s="86">
        <v>3</v>
      </c>
      <c r="C255" s="86" t="e">
        <f>'報告書（事業主控）'!#REF!</f>
        <v>#REF!</v>
      </c>
      <c r="E255" s="86" t="e">
        <f>'報告書（事業主控）'!#REF!</f>
        <v>#REF!</v>
      </c>
      <c r="F255" s="86" t="e">
        <f>'報告書（事業主控）'!#REF!</f>
        <v>#REF!</v>
      </c>
      <c r="G255" s="86" t="str">
        <f>IF(ISERROR(VLOOKUP(E255,労務比率,'報告書（事業主控）'!#REF!,FALSE)),"",VLOOKUP(E255,労務比率,'報告書（事業主控）'!#REF!,FALSE))</f>
        <v/>
      </c>
      <c r="H255" s="86" t="str">
        <f>IF(ISERROR(VLOOKUP(E255,労務比率,'報告書（事業主控）'!#REF!+1,FALSE)),"",VLOOKUP(E255,労務比率,'報告書（事業主控）'!#REF!+1,FALSE))</f>
        <v/>
      </c>
      <c r="I255" s="86" t="e">
        <f>'報告書（事業主控）'!#REF!</f>
        <v>#REF!</v>
      </c>
      <c r="J255" s="86" t="e">
        <f>'報告書（事業主控）'!#REF!</f>
        <v>#REF!</v>
      </c>
      <c r="K255" s="86" t="e">
        <f>'報告書（事業主控）'!#REF!</f>
        <v>#REF!</v>
      </c>
      <c r="L255" s="86">
        <f t="shared" si="34"/>
        <v>0</v>
      </c>
      <c r="M255" s="86">
        <f t="shared" si="36"/>
        <v>0</v>
      </c>
      <c r="N255" s="86" t="e">
        <f t="shared" si="35"/>
        <v>#REF!</v>
      </c>
      <c r="O255" s="86" t="e">
        <f t="shared" si="33"/>
        <v>#REF!</v>
      </c>
      <c r="R255" s="86" t="e">
        <f>IF(AND(J255=0,C255&gt;=設定シート!E$85,C255&lt;=設定シート!G$85),1,0)</f>
        <v>#REF!</v>
      </c>
    </row>
    <row r="256" spans="1:18" ht="15" customHeight="1">
      <c r="B256" s="86">
        <v>4</v>
      </c>
      <c r="C256" s="86" t="e">
        <f>'報告書（事業主控）'!#REF!</f>
        <v>#REF!</v>
      </c>
      <c r="E256" s="86" t="e">
        <f>'報告書（事業主控）'!#REF!</f>
        <v>#REF!</v>
      </c>
      <c r="F256" s="86" t="e">
        <f>'報告書（事業主控）'!#REF!</f>
        <v>#REF!</v>
      </c>
      <c r="G256" s="86" t="str">
        <f>IF(ISERROR(VLOOKUP(E256,労務比率,'報告書（事業主控）'!#REF!,FALSE)),"",VLOOKUP(E256,労務比率,'報告書（事業主控）'!#REF!,FALSE))</f>
        <v/>
      </c>
      <c r="H256" s="86" t="str">
        <f>IF(ISERROR(VLOOKUP(E256,労務比率,'報告書（事業主控）'!#REF!+1,FALSE)),"",VLOOKUP(E256,労務比率,'報告書（事業主控）'!#REF!+1,FALSE))</f>
        <v/>
      </c>
      <c r="I256" s="86" t="e">
        <f>'報告書（事業主控）'!#REF!</f>
        <v>#REF!</v>
      </c>
      <c r="J256" s="86" t="e">
        <f>'報告書（事業主控）'!#REF!</f>
        <v>#REF!</v>
      </c>
      <c r="K256" s="86" t="e">
        <f>'報告書（事業主控）'!#REF!</f>
        <v>#REF!</v>
      </c>
      <c r="L256" s="86">
        <f t="shared" si="34"/>
        <v>0</v>
      </c>
      <c r="M256" s="86">
        <f t="shared" si="36"/>
        <v>0</v>
      </c>
      <c r="N256" s="86" t="e">
        <f t="shared" si="35"/>
        <v>#REF!</v>
      </c>
      <c r="O256" s="86" t="e">
        <f t="shared" si="33"/>
        <v>#REF!</v>
      </c>
      <c r="R256" s="86" t="e">
        <f>IF(AND(J256=0,C256&gt;=設定シート!E$85,C256&lt;=設定シート!G$85),1,0)</f>
        <v>#REF!</v>
      </c>
    </row>
    <row r="257" spans="1:18" ht="15" customHeight="1">
      <c r="B257" s="86">
        <v>5</v>
      </c>
      <c r="C257" s="86" t="e">
        <f>'報告書（事業主控）'!#REF!</f>
        <v>#REF!</v>
      </c>
      <c r="E257" s="86" t="e">
        <f>'報告書（事業主控）'!#REF!</f>
        <v>#REF!</v>
      </c>
      <c r="F257" s="86" t="e">
        <f>'報告書（事業主控）'!#REF!</f>
        <v>#REF!</v>
      </c>
      <c r="G257" s="86" t="str">
        <f>IF(ISERROR(VLOOKUP(E257,労務比率,'報告書（事業主控）'!#REF!,FALSE)),"",VLOOKUP(E257,労務比率,'報告書（事業主控）'!#REF!,FALSE))</f>
        <v/>
      </c>
      <c r="H257" s="86" t="str">
        <f>IF(ISERROR(VLOOKUP(E257,労務比率,'報告書（事業主控）'!#REF!+1,FALSE)),"",VLOOKUP(E257,労務比率,'報告書（事業主控）'!#REF!+1,FALSE))</f>
        <v/>
      </c>
      <c r="I257" s="86" t="e">
        <f>'報告書（事業主控）'!#REF!</f>
        <v>#REF!</v>
      </c>
      <c r="J257" s="86" t="e">
        <f>'報告書（事業主控）'!#REF!</f>
        <v>#REF!</v>
      </c>
      <c r="K257" s="86" t="e">
        <f>'報告書（事業主控）'!#REF!</f>
        <v>#REF!</v>
      </c>
      <c r="L257" s="86">
        <f t="shared" si="34"/>
        <v>0</v>
      </c>
      <c r="M257" s="86">
        <f t="shared" si="36"/>
        <v>0</v>
      </c>
      <c r="N257" s="86" t="e">
        <f t="shared" si="35"/>
        <v>#REF!</v>
      </c>
      <c r="O257" s="86" t="e">
        <f t="shared" si="33"/>
        <v>#REF!</v>
      </c>
      <c r="R257" s="86" t="e">
        <f>IF(AND(J257=0,C257&gt;=設定シート!E$85,C257&lt;=設定シート!G$85),1,0)</f>
        <v>#REF!</v>
      </c>
    </row>
    <row r="258" spans="1:18" ht="15" customHeight="1">
      <c r="B258" s="86">
        <v>6</v>
      </c>
      <c r="C258" s="86" t="e">
        <f>'報告書（事業主控）'!#REF!</f>
        <v>#REF!</v>
      </c>
      <c r="E258" s="86" t="e">
        <f>'報告書（事業主控）'!#REF!</f>
        <v>#REF!</v>
      </c>
      <c r="F258" s="86" t="e">
        <f>'報告書（事業主控）'!#REF!</f>
        <v>#REF!</v>
      </c>
      <c r="G258" s="86" t="str">
        <f>IF(ISERROR(VLOOKUP(E258,労務比率,'報告書（事業主控）'!#REF!,FALSE)),"",VLOOKUP(E258,労務比率,'報告書（事業主控）'!#REF!,FALSE))</f>
        <v/>
      </c>
      <c r="H258" s="86" t="str">
        <f>IF(ISERROR(VLOOKUP(E258,労務比率,'報告書（事業主控）'!#REF!+1,FALSE)),"",VLOOKUP(E258,労務比率,'報告書（事業主控）'!#REF!+1,FALSE))</f>
        <v/>
      </c>
      <c r="I258" s="86" t="e">
        <f>'報告書（事業主控）'!#REF!</f>
        <v>#REF!</v>
      </c>
      <c r="J258" s="86" t="e">
        <f>'報告書（事業主控）'!#REF!</f>
        <v>#REF!</v>
      </c>
      <c r="K258" s="86" t="e">
        <f>'報告書（事業主控）'!#REF!</f>
        <v>#REF!</v>
      </c>
      <c r="L258" s="86">
        <f t="shared" si="34"/>
        <v>0</v>
      </c>
      <c r="M258" s="86">
        <f t="shared" si="36"/>
        <v>0</v>
      </c>
      <c r="N258" s="86" t="e">
        <f t="shared" si="35"/>
        <v>#REF!</v>
      </c>
      <c r="O258" s="86" t="e">
        <f t="shared" si="33"/>
        <v>#REF!</v>
      </c>
      <c r="R258" s="86" t="e">
        <f>IF(AND(J258=0,C258&gt;=設定シート!E$85,C258&lt;=設定シート!G$85),1,0)</f>
        <v>#REF!</v>
      </c>
    </row>
    <row r="259" spans="1:18" ht="15" customHeight="1">
      <c r="B259" s="86">
        <v>7</v>
      </c>
      <c r="C259" s="86" t="e">
        <f>'報告書（事業主控）'!#REF!</f>
        <v>#REF!</v>
      </c>
      <c r="E259" s="86" t="e">
        <f>'報告書（事業主控）'!#REF!</f>
        <v>#REF!</v>
      </c>
      <c r="F259" s="86" t="e">
        <f>'報告書（事業主控）'!#REF!</f>
        <v>#REF!</v>
      </c>
      <c r="G259" s="86" t="str">
        <f>IF(ISERROR(VLOOKUP(E259,労務比率,'報告書（事業主控）'!#REF!,FALSE)),"",VLOOKUP(E259,労務比率,'報告書（事業主控）'!#REF!,FALSE))</f>
        <v/>
      </c>
      <c r="H259" s="86" t="str">
        <f>IF(ISERROR(VLOOKUP(E259,労務比率,'報告書（事業主控）'!#REF!+1,FALSE)),"",VLOOKUP(E259,労務比率,'報告書（事業主控）'!#REF!+1,FALSE))</f>
        <v/>
      </c>
      <c r="I259" s="86" t="e">
        <f>'報告書（事業主控）'!#REF!</f>
        <v>#REF!</v>
      </c>
      <c r="J259" s="86" t="e">
        <f>'報告書（事業主控）'!#REF!</f>
        <v>#REF!</v>
      </c>
      <c r="K259" s="86" t="e">
        <f>'報告書（事業主控）'!#REF!</f>
        <v>#REF!</v>
      </c>
      <c r="L259" s="86">
        <f t="shared" si="34"/>
        <v>0</v>
      </c>
      <c r="M259" s="86">
        <f t="shared" si="36"/>
        <v>0</v>
      </c>
      <c r="N259" s="86" t="e">
        <f t="shared" si="35"/>
        <v>#REF!</v>
      </c>
      <c r="O259" s="86" t="e">
        <f t="shared" si="33"/>
        <v>#REF!</v>
      </c>
      <c r="R259" s="86" t="e">
        <f>IF(AND(J259=0,C259&gt;=設定シート!E$85,C259&lt;=設定シート!G$85),1,0)</f>
        <v>#REF!</v>
      </c>
    </row>
    <row r="260" spans="1:18" ht="15" customHeight="1">
      <c r="B260" s="86">
        <v>8</v>
      </c>
      <c r="C260" s="86" t="e">
        <f>'報告書（事業主控）'!#REF!</f>
        <v>#REF!</v>
      </c>
      <c r="E260" s="86" t="e">
        <f>'報告書（事業主控）'!#REF!</f>
        <v>#REF!</v>
      </c>
      <c r="F260" s="86" t="e">
        <f>'報告書（事業主控）'!#REF!</f>
        <v>#REF!</v>
      </c>
      <c r="G260" s="86" t="str">
        <f>IF(ISERROR(VLOOKUP(E260,労務比率,'報告書（事業主控）'!#REF!,FALSE)),"",VLOOKUP(E260,労務比率,'報告書（事業主控）'!#REF!,FALSE))</f>
        <v/>
      </c>
      <c r="H260" s="86" t="str">
        <f>IF(ISERROR(VLOOKUP(E260,労務比率,'報告書（事業主控）'!#REF!+1,FALSE)),"",VLOOKUP(E260,労務比率,'報告書（事業主控）'!#REF!+1,FALSE))</f>
        <v/>
      </c>
      <c r="I260" s="86" t="e">
        <f>'報告書（事業主控）'!#REF!</f>
        <v>#REF!</v>
      </c>
      <c r="J260" s="86" t="e">
        <f>'報告書（事業主控）'!#REF!</f>
        <v>#REF!</v>
      </c>
      <c r="K260" s="86" t="e">
        <f>'報告書（事業主控）'!#REF!</f>
        <v>#REF!</v>
      </c>
      <c r="L260" s="86">
        <f t="shared" si="34"/>
        <v>0</v>
      </c>
      <c r="M260" s="86">
        <f t="shared" si="36"/>
        <v>0</v>
      </c>
      <c r="N260" s="86" t="e">
        <f t="shared" si="35"/>
        <v>#REF!</v>
      </c>
      <c r="O260" s="86" t="e">
        <f t="shared" si="33"/>
        <v>#REF!</v>
      </c>
      <c r="R260" s="86" t="e">
        <f>IF(AND(J260=0,C260&gt;=設定シート!E$85,C260&lt;=設定シート!G$85),1,0)</f>
        <v>#REF!</v>
      </c>
    </row>
    <row r="261" spans="1:18" ht="15" customHeight="1">
      <c r="B261" s="86">
        <v>9</v>
      </c>
      <c r="C261" s="86" t="e">
        <f>'報告書（事業主控）'!#REF!</f>
        <v>#REF!</v>
      </c>
      <c r="E261" s="86" t="e">
        <f>'報告書（事業主控）'!#REF!</f>
        <v>#REF!</v>
      </c>
      <c r="F261" s="86" t="e">
        <f>'報告書（事業主控）'!#REF!</f>
        <v>#REF!</v>
      </c>
      <c r="G261" s="86" t="str">
        <f>IF(ISERROR(VLOOKUP(E261,労務比率,'報告書（事業主控）'!#REF!,FALSE)),"",VLOOKUP(E261,労務比率,'報告書（事業主控）'!#REF!,FALSE))</f>
        <v/>
      </c>
      <c r="H261" s="86" t="str">
        <f>IF(ISERROR(VLOOKUP(E261,労務比率,'報告書（事業主控）'!#REF!+1,FALSE)),"",VLOOKUP(E261,労務比率,'報告書（事業主控）'!#REF!+1,FALSE))</f>
        <v/>
      </c>
      <c r="I261" s="86" t="e">
        <f>'報告書（事業主控）'!#REF!</f>
        <v>#REF!</v>
      </c>
      <c r="J261" s="86" t="e">
        <f>'報告書（事業主控）'!#REF!</f>
        <v>#REF!</v>
      </c>
      <c r="K261" s="86" t="e">
        <f>'報告書（事業主控）'!#REF!</f>
        <v>#REF!</v>
      </c>
      <c r="L261" s="86">
        <f t="shared" si="34"/>
        <v>0</v>
      </c>
      <c r="M261" s="86">
        <f t="shared" si="36"/>
        <v>0</v>
      </c>
      <c r="N261" s="86" t="e">
        <f t="shared" si="35"/>
        <v>#REF!</v>
      </c>
      <c r="O261" s="86" t="e">
        <f t="shared" si="33"/>
        <v>#REF!</v>
      </c>
      <c r="R261" s="86" t="e">
        <f>IF(AND(J261=0,C261&gt;=設定シート!E$85,C261&lt;=設定シート!G$85),1,0)</f>
        <v>#REF!</v>
      </c>
    </row>
    <row r="262" spans="1:18" ht="15" customHeight="1">
      <c r="A262" s="86">
        <v>25</v>
      </c>
      <c r="B262" s="86">
        <v>1</v>
      </c>
      <c r="C262" s="86" t="e">
        <f>'報告書（事業主控）'!#REF!</f>
        <v>#REF!</v>
      </c>
      <c r="E262" s="86" t="e">
        <f>'報告書（事業主控）'!#REF!</f>
        <v>#REF!</v>
      </c>
      <c r="F262" s="86" t="e">
        <f>'報告書（事業主控）'!#REF!</f>
        <v>#REF!</v>
      </c>
      <c r="G262" s="86" t="str">
        <f>IF(ISERROR(VLOOKUP(E262,労務比率,'報告書（事業主控）'!#REF!,FALSE)),"",VLOOKUP(E262,労務比率,'報告書（事業主控）'!#REF!,FALSE))</f>
        <v/>
      </c>
      <c r="H262" s="86" t="str">
        <f>IF(ISERROR(VLOOKUP(E262,労務比率,'報告書（事業主控）'!#REF!+1,FALSE)),"",VLOOKUP(E262,労務比率,'報告書（事業主控）'!#REF!+1,FALSE))</f>
        <v/>
      </c>
      <c r="I262" s="86" t="e">
        <f>'報告書（事業主控）'!#REF!</f>
        <v>#REF!</v>
      </c>
      <c r="J262" s="86" t="e">
        <f>'報告書（事業主控）'!#REF!</f>
        <v>#REF!</v>
      </c>
      <c r="K262" s="86" t="e">
        <f>'報告書（事業主控）'!#REF!</f>
        <v>#REF!</v>
      </c>
      <c r="L262" s="86">
        <f t="shared" si="34"/>
        <v>0</v>
      </c>
      <c r="M262" s="86">
        <f t="shared" si="36"/>
        <v>0</v>
      </c>
      <c r="N262" s="86" t="e">
        <f t="shared" si="35"/>
        <v>#REF!</v>
      </c>
      <c r="O262" s="86" t="e">
        <f t="shared" si="33"/>
        <v>#REF!</v>
      </c>
      <c r="P262" s="86">
        <f>INT(SUMIF(O262:O270,0,I262:I270)*105/108)</f>
        <v>0</v>
      </c>
      <c r="Q262" s="86">
        <f>INT(P262*IF(COUNTIF(R262:R270,1)=0,0,SUMIF(R262:R270,1,G262:G270)/COUNTIF(R262:R270,1))/100)</f>
        <v>0</v>
      </c>
      <c r="R262" s="86" t="e">
        <f>IF(AND(J262=0,C262&gt;=設定シート!E$85,C262&lt;=設定シート!G$85),1,0)</f>
        <v>#REF!</v>
      </c>
    </row>
    <row r="263" spans="1:18" ht="15" customHeight="1">
      <c r="B263" s="86">
        <v>2</v>
      </c>
      <c r="C263" s="86" t="e">
        <f>'報告書（事業主控）'!#REF!</f>
        <v>#REF!</v>
      </c>
      <c r="E263" s="86" t="e">
        <f>'報告書（事業主控）'!#REF!</f>
        <v>#REF!</v>
      </c>
      <c r="F263" s="86" t="e">
        <f>'報告書（事業主控）'!#REF!</f>
        <v>#REF!</v>
      </c>
      <c r="G263" s="86" t="str">
        <f>IF(ISERROR(VLOOKUP(E263,労務比率,'報告書（事業主控）'!#REF!,FALSE)),"",VLOOKUP(E263,労務比率,'報告書（事業主控）'!#REF!,FALSE))</f>
        <v/>
      </c>
      <c r="H263" s="86" t="str">
        <f>IF(ISERROR(VLOOKUP(E263,労務比率,'報告書（事業主控）'!#REF!+1,FALSE)),"",VLOOKUP(E263,労務比率,'報告書（事業主控）'!#REF!+1,FALSE))</f>
        <v/>
      </c>
      <c r="I263" s="86" t="e">
        <f>'報告書（事業主控）'!#REF!</f>
        <v>#REF!</v>
      </c>
      <c r="J263" s="86" t="e">
        <f>'報告書（事業主控）'!#REF!</f>
        <v>#REF!</v>
      </c>
      <c r="K263" s="86" t="e">
        <f>'報告書（事業主控）'!#REF!</f>
        <v>#REF!</v>
      </c>
      <c r="L263" s="86">
        <f t="shared" si="34"/>
        <v>0</v>
      </c>
      <c r="M263" s="86">
        <f t="shared" si="36"/>
        <v>0</v>
      </c>
      <c r="N263" s="86" t="e">
        <f t="shared" si="35"/>
        <v>#REF!</v>
      </c>
      <c r="O263" s="86" t="e">
        <f t="shared" si="33"/>
        <v>#REF!</v>
      </c>
      <c r="R263" s="86" t="e">
        <f>IF(AND(J263=0,C263&gt;=設定シート!E$85,C263&lt;=設定シート!G$85),1,0)</f>
        <v>#REF!</v>
      </c>
    </row>
    <row r="264" spans="1:18" ht="15" customHeight="1">
      <c r="B264" s="86">
        <v>3</v>
      </c>
      <c r="C264" s="86" t="e">
        <f>'報告書（事業主控）'!#REF!</f>
        <v>#REF!</v>
      </c>
      <c r="E264" s="86" t="e">
        <f>'報告書（事業主控）'!#REF!</f>
        <v>#REF!</v>
      </c>
      <c r="F264" s="86" t="e">
        <f>'報告書（事業主控）'!#REF!</f>
        <v>#REF!</v>
      </c>
      <c r="G264" s="86" t="str">
        <f>IF(ISERROR(VLOOKUP(E264,労務比率,'報告書（事業主控）'!#REF!,FALSE)),"",VLOOKUP(E264,労務比率,'報告書（事業主控）'!#REF!,FALSE))</f>
        <v/>
      </c>
      <c r="H264" s="86" t="str">
        <f>IF(ISERROR(VLOOKUP(E264,労務比率,'報告書（事業主控）'!#REF!+1,FALSE)),"",VLOOKUP(E264,労務比率,'報告書（事業主控）'!#REF!+1,FALSE))</f>
        <v/>
      </c>
      <c r="I264" s="86" t="e">
        <f>'報告書（事業主控）'!#REF!</f>
        <v>#REF!</v>
      </c>
      <c r="J264" s="86" t="e">
        <f>'報告書（事業主控）'!#REF!</f>
        <v>#REF!</v>
      </c>
      <c r="K264" s="86" t="e">
        <f>'報告書（事業主控）'!#REF!</f>
        <v>#REF!</v>
      </c>
      <c r="L264" s="86">
        <f t="shared" si="34"/>
        <v>0</v>
      </c>
      <c r="M264" s="86">
        <f t="shared" si="36"/>
        <v>0</v>
      </c>
      <c r="N264" s="86" t="e">
        <f t="shared" si="35"/>
        <v>#REF!</v>
      </c>
      <c r="O264" s="86" t="e">
        <f t="shared" si="33"/>
        <v>#REF!</v>
      </c>
      <c r="R264" s="86" t="e">
        <f>IF(AND(J264=0,C264&gt;=設定シート!E$85,C264&lt;=設定シート!G$85),1,0)</f>
        <v>#REF!</v>
      </c>
    </row>
    <row r="265" spans="1:18" ht="15" customHeight="1">
      <c r="B265" s="86">
        <v>4</v>
      </c>
      <c r="C265" s="86" t="e">
        <f>'報告書（事業主控）'!#REF!</f>
        <v>#REF!</v>
      </c>
      <c r="E265" s="86" t="e">
        <f>'報告書（事業主控）'!#REF!</f>
        <v>#REF!</v>
      </c>
      <c r="F265" s="86" t="e">
        <f>'報告書（事業主控）'!#REF!</f>
        <v>#REF!</v>
      </c>
      <c r="G265" s="86" t="str">
        <f>IF(ISERROR(VLOOKUP(E265,労務比率,'報告書（事業主控）'!#REF!,FALSE)),"",VLOOKUP(E265,労務比率,'報告書（事業主控）'!#REF!,FALSE))</f>
        <v/>
      </c>
      <c r="H265" s="86" t="str">
        <f>IF(ISERROR(VLOOKUP(E265,労務比率,'報告書（事業主控）'!#REF!+1,FALSE)),"",VLOOKUP(E265,労務比率,'報告書（事業主控）'!#REF!+1,FALSE))</f>
        <v/>
      </c>
      <c r="I265" s="86" t="e">
        <f>'報告書（事業主控）'!#REF!</f>
        <v>#REF!</v>
      </c>
      <c r="J265" s="86" t="e">
        <f>'報告書（事業主控）'!#REF!</f>
        <v>#REF!</v>
      </c>
      <c r="K265" s="86" t="e">
        <f>'報告書（事業主控）'!#REF!</f>
        <v>#REF!</v>
      </c>
      <c r="L265" s="86">
        <f t="shared" si="34"/>
        <v>0</v>
      </c>
      <c r="M265" s="86">
        <f t="shared" si="36"/>
        <v>0</v>
      </c>
      <c r="N265" s="86" t="e">
        <f t="shared" si="35"/>
        <v>#REF!</v>
      </c>
      <c r="O265" s="86" t="e">
        <f t="shared" si="33"/>
        <v>#REF!</v>
      </c>
      <c r="R265" s="86" t="e">
        <f>IF(AND(J265=0,C265&gt;=設定シート!E$85,C265&lt;=設定シート!G$85),1,0)</f>
        <v>#REF!</v>
      </c>
    </row>
    <row r="266" spans="1:18" ht="15" customHeight="1">
      <c r="B266" s="86">
        <v>5</v>
      </c>
      <c r="C266" s="86" t="e">
        <f>'報告書（事業主控）'!#REF!</f>
        <v>#REF!</v>
      </c>
      <c r="E266" s="86" t="e">
        <f>'報告書（事業主控）'!#REF!</f>
        <v>#REF!</v>
      </c>
      <c r="F266" s="86" t="e">
        <f>'報告書（事業主控）'!#REF!</f>
        <v>#REF!</v>
      </c>
      <c r="G266" s="86" t="str">
        <f>IF(ISERROR(VLOOKUP(E266,労務比率,'報告書（事業主控）'!#REF!,FALSE)),"",VLOOKUP(E266,労務比率,'報告書（事業主控）'!#REF!,FALSE))</f>
        <v/>
      </c>
      <c r="H266" s="86" t="str">
        <f>IF(ISERROR(VLOOKUP(E266,労務比率,'報告書（事業主控）'!#REF!+1,FALSE)),"",VLOOKUP(E266,労務比率,'報告書（事業主控）'!#REF!+1,FALSE))</f>
        <v/>
      </c>
      <c r="I266" s="86" t="e">
        <f>'報告書（事業主控）'!#REF!</f>
        <v>#REF!</v>
      </c>
      <c r="J266" s="86" t="e">
        <f>'報告書（事業主控）'!#REF!</f>
        <v>#REF!</v>
      </c>
      <c r="K266" s="86" t="e">
        <f>'報告書（事業主控）'!#REF!</f>
        <v>#REF!</v>
      </c>
      <c r="L266" s="86">
        <f t="shared" si="34"/>
        <v>0</v>
      </c>
      <c r="M266" s="86">
        <f t="shared" si="36"/>
        <v>0</v>
      </c>
      <c r="N266" s="86" t="e">
        <f t="shared" si="35"/>
        <v>#REF!</v>
      </c>
      <c r="O266" s="86" t="e">
        <f t="shared" si="33"/>
        <v>#REF!</v>
      </c>
      <c r="R266" s="86" t="e">
        <f>IF(AND(J266=0,C266&gt;=設定シート!E$85,C266&lt;=設定シート!G$85),1,0)</f>
        <v>#REF!</v>
      </c>
    </row>
    <row r="267" spans="1:18" ht="15" customHeight="1">
      <c r="B267" s="86">
        <v>6</v>
      </c>
      <c r="C267" s="86" t="e">
        <f>'報告書（事業主控）'!#REF!</f>
        <v>#REF!</v>
      </c>
      <c r="E267" s="86" t="e">
        <f>'報告書（事業主控）'!#REF!</f>
        <v>#REF!</v>
      </c>
      <c r="F267" s="86" t="e">
        <f>'報告書（事業主控）'!#REF!</f>
        <v>#REF!</v>
      </c>
      <c r="G267" s="86" t="str">
        <f>IF(ISERROR(VLOOKUP(E267,労務比率,'報告書（事業主控）'!#REF!,FALSE)),"",VLOOKUP(E267,労務比率,'報告書（事業主控）'!#REF!,FALSE))</f>
        <v/>
      </c>
      <c r="H267" s="86" t="str">
        <f>IF(ISERROR(VLOOKUP(E267,労務比率,'報告書（事業主控）'!#REF!+1,FALSE)),"",VLOOKUP(E267,労務比率,'報告書（事業主控）'!#REF!+1,FALSE))</f>
        <v/>
      </c>
      <c r="I267" s="86" t="e">
        <f>'報告書（事業主控）'!#REF!</f>
        <v>#REF!</v>
      </c>
      <c r="J267" s="86" t="e">
        <f>'報告書（事業主控）'!#REF!</f>
        <v>#REF!</v>
      </c>
      <c r="K267" s="86" t="e">
        <f>'報告書（事業主控）'!#REF!</f>
        <v>#REF!</v>
      </c>
      <c r="L267" s="86">
        <f t="shared" si="34"/>
        <v>0</v>
      </c>
      <c r="M267" s="86">
        <f t="shared" si="36"/>
        <v>0</v>
      </c>
      <c r="N267" s="86" t="e">
        <f t="shared" si="35"/>
        <v>#REF!</v>
      </c>
      <c r="O267" s="86" t="e">
        <f t="shared" si="33"/>
        <v>#REF!</v>
      </c>
      <c r="R267" s="86" t="e">
        <f>IF(AND(J267=0,C267&gt;=設定シート!E$85,C267&lt;=設定シート!G$85),1,0)</f>
        <v>#REF!</v>
      </c>
    </row>
    <row r="268" spans="1:18" ht="15" customHeight="1">
      <c r="B268" s="86">
        <v>7</v>
      </c>
      <c r="C268" s="86" t="e">
        <f>'報告書（事業主控）'!#REF!</f>
        <v>#REF!</v>
      </c>
      <c r="E268" s="86" t="e">
        <f>'報告書（事業主控）'!#REF!</f>
        <v>#REF!</v>
      </c>
      <c r="F268" s="86" t="e">
        <f>'報告書（事業主控）'!#REF!</f>
        <v>#REF!</v>
      </c>
      <c r="G268" s="86" t="str">
        <f>IF(ISERROR(VLOOKUP(E268,労務比率,'報告書（事業主控）'!#REF!,FALSE)),"",VLOOKUP(E268,労務比率,'報告書（事業主控）'!#REF!,FALSE))</f>
        <v/>
      </c>
      <c r="H268" s="86" t="str">
        <f>IF(ISERROR(VLOOKUP(E268,労務比率,'報告書（事業主控）'!#REF!+1,FALSE)),"",VLOOKUP(E268,労務比率,'報告書（事業主控）'!#REF!+1,FALSE))</f>
        <v/>
      </c>
      <c r="I268" s="86" t="e">
        <f>'報告書（事業主控）'!#REF!</f>
        <v>#REF!</v>
      </c>
      <c r="J268" s="86" t="e">
        <f>'報告書（事業主控）'!#REF!</f>
        <v>#REF!</v>
      </c>
      <c r="K268" s="86" t="e">
        <f>'報告書（事業主控）'!#REF!</f>
        <v>#REF!</v>
      </c>
      <c r="L268" s="86">
        <f t="shared" si="34"/>
        <v>0</v>
      </c>
      <c r="M268" s="86">
        <f t="shared" si="36"/>
        <v>0</v>
      </c>
      <c r="N268" s="86" t="e">
        <f t="shared" si="35"/>
        <v>#REF!</v>
      </c>
      <c r="O268" s="86" t="e">
        <f t="shared" si="33"/>
        <v>#REF!</v>
      </c>
      <c r="R268" s="86" t="e">
        <f>IF(AND(J268=0,C268&gt;=設定シート!E$85,C268&lt;=設定シート!G$85),1,0)</f>
        <v>#REF!</v>
      </c>
    </row>
    <row r="269" spans="1:18" ht="15" customHeight="1">
      <c r="B269" s="86">
        <v>8</v>
      </c>
      <c r="C269" s="86" t="e">
        <f>'報告書（事業主控）'!#REF!</f>
        <v>#REF!</v>
      </c>
      <c r="E269" s="86" t="e">
        <f>'報告書（事業主控）'!#REF!</f>
        <v>#REF!</v>
      </c>
      <c r="F269" s="86" t="e">
        <f>'報告書（事業主控）'!#REF!</f>
        <v>#REF!</v>
      </c>
      <c r="G269" s="86" t="str">
        <f>IF(ISERROR(VLOOKUP(E269,労務比率,'報告書（事業主控）'!#REF!,FALSE)),"",VLOOKUP(E269,労務比率,'報告書（事業主控）'!#REF!,FALSE))</f>
        <v/>
      </c>
      <c r="H269" s="86" t="str">
        <f>IF(ISERROR(VLOOKUP(E269,労務比率,'報告書（事業主控）'!#REF!+1,FALSE)),"",VLOOKUP(E269,労務比率,'報告書（事業主控）'!#REF!+1,FALSE))</f>
        <v/>
      </c>
      <c r="I269" s="86" t="e">
        <f>'報告書（事業主控）'!#REF!</f>
        <v>#REF!</v>
      </c>
      <c r="J269" s="86" t="e">
        <f>'報告書（事業主控）'!#REF!</f>
        <v>#REF!</v>
      </c>
      <c r="K269" s="86" t="e">
        <f>'報告書（事業主控）'!#REF!</f>
        <v>#REF!</v>
      </c>
      <c r="L269" s="86">
        <f t="shared" si="34"/>
        <v>0</v>
      </c>
      <c r="M269" s="86">
        <f t="shared" si="36"/>
        <v>0</v>
      </c>
      <c r="N269" s="86" t="e">
        <f t="shared" si="35"/>
        <v>#REF!</v>
      </c>
      <c r="O269" s="86" t="e">
        <f t="shared" si="33"/>
        <v>#REF!</v>
      </c>
      <c r="R269" s="86" t="e">
        <f>IF(AND(J269=0,C269&gt;=設定シート!E$85,C269&lt;=設定シート!G$85),1,0)</f>
        <v>#REF!</v>
      </c>
    </row>
    <row r="270" spans="1:18" ht="15" customHeight="1">
      <c r="B270" s="86">
        <v>9</v>
      </c>
      <c r="C270" s="86" t="e">
        <f>'報告書（事業主控）'!#REF!</f>
        <v>#REF!</v>
      </c>
      <c r="E270" s="86" t="e">
        <f>'報告書（事業主控）'!#REF!</f>
        <v>#REF!</v>
      </c>
      <c r="F270" s="86" t="e">
        <f>'報告書（事業主控）'!#REF!</f>
        <v>#REF!</v>
      </c>
      <c r="G270" s="86" t="str">
        <f>IF(ISERROR(VLOOKUP(E270,労務比率,'報告書（事業主控）'!#REF!,FALSE)),"",VLOOKUP(E270,労務比率,'報告書（事業主控）'!#REF!,FALSE))</f>
        <v/>
      </c>
      <c r="H270" s="86" t="str">
        <f>IF(ISERROR(VLOOKUP(E270,労務比率,'報告書（事業主控）'!#REF!+1,FALSE)),"",VLOOKUP(E270,労務比率,'報告書（事業主控）'!#REF!+1,FALSE))</f>
        <v/>
      </c>
      <c r="I270" s="86" t="e">
        <f>'報告書（事業主控）'!#REF!</f>
        <v>#REF!</v>
      </c>
      <c r="J270" s="86" t="e">
        <f>'報告書（事業主控）'!#REF!</f>
        <v>#REF!</v>
      </c>
      <c r="K270" s="86" t="e">
        <f>'報告書（事業主控）'!#REF!</f>
        <v>#REF!</v>
      </c>
      <c r="L270" s="86">
        <f t="shared" si="34"/>
        <v>0</v>
      </c>
      <c r="M270" s="86">
        <f t="shared" si="36"/>
        <v>0</v>
      </c>
      <c r="N270" s="86" t="e">
        <f t="shared" si="35"/>
        <v>#REF!</v>
      </c>
      <c r="O270" s="86" t="e">
        <f t="shared" si="33"/>
        <v>#REF!</v>
      </c>
      <c r="R270" s="86" t="e">
        <f>IF(AND(J270=0,C270&gt;=設定シート!E$85,C270&lt;=設定シート!G$85),1,0)</f>
        <v>#REF!</v>
      </c>
    </row>
    <row r="271" spans="1:18" ht="15" customHeight="1">
      <c r="A271" s="86">
        <v>26</v>
      </c>
      <c r="B271" s="86">
        <v>1</v>
      </c>
      <c r="C271" s="86" t="e">
        <f>'報告書（事業主控）'!#REF!</f>
        <v>#REF!</v>
      </c>
      <c r="E271" s="86" t="e">
        <f>'報告書（事業主控）'!#REF!</f>
        <v>#REF!</v>
      </c>
      <c r="F271" s="86" t="e">
        <f>'報告書（事業主控）'!#REF!</f>
        <v>#REF!</v>
      </c>
      <c r="G271" s="86" t="str">
        <f>IF(ISERROR(VLOOKUP(E271,労務比率,'報告書（事業主控）'!#REF!,FALSE)),"",VLOOKUP(E271,労務比率,'報告書（事業主控）'!#REF!,FALSE))</f>
        <v/>
      </c>
      <c r="H271" s="86" t="str">
        <f>IF(ISERROR(VLOOKUP(E271,労務比率,'報告書（事業主控）'!#REF!+1,FALSE)),"",VLOOKUP(E271,労務比率,'報告書（事業主控）'!#REF!+1,FALSE))</f>
        <v/>
      </c>
      <c r="I271" s="86" t="e">
        <f>'報告書（事業主控）'!#REF!</f>
        <v>#REF!</v>
      </c>
      <c r="J271" s="86" t="e">
        <f>'報告書（事業主控）'!#REF!</f>
        <v>#REF!</v>
      </c>
      <c r="K271" s="86" t="e">
        <f>'報告書（事業主控）'!#REF!</f>
        <v>#REF!</v>
      </c>
      <c r="L271" s="86">
        <f t="shared" si="34"/>
        <v>0</v>
      </c>
      <c r="M271" s="86">
        <f t="shared" si="36"/>
        <v>0</v>
      </c>
      <c r="N271" s="86" t="e">
        <f t="shared" si="35"/>
        <v>#REF!</v>
      </c>
      <c r="O271" s="86" t="e">
        <f t="shared" si="33"/>
        <v>#REF!</v>
      </c>
      <c r="P271" s="86">
        <f>INT(SUMIF(O271:O279,0,I271:I279)*105/108)</f>
        <v>0</v>
      </c>
      <c r="Q271" s="86">
        <f>INT(P271*IF(COUNTIF(R271:R279,1)=0,0,SUMIF(R271:R279,1,G271:G279)/COUNTIF(R271:R279,1))/100)</f>
        <v>0</v>
      </c>
      <c r="R271" s="86" t="e">
        <f>IF(AND(J271=0,C271&gt;=設定シート!E$85,C271&lt;=設定シート!G$85),1,0)</f>
        <v>#REF!</v>
      </c>
    </row>
    <row r="272" spans="1:18" ht="15" customHeight="1">
      <c r="B272" s="86">
        <v>2</v>
      </c>
      <c r="C272" s="86" t="e">
        <f>'報告書（事業主控）'!#REF!</f>
        <v>#REF!</v>
      </c>
      <c r="E272" s="86" t="e">
        <f>'報告書（事業主控）'!#REF!</f>
        <v>#REF!</v>
      </c>
      <c r="F272" s="86" t="e">
        <f>'報告書（事業主控）'!#REF!</f>
        <v>#REF!</v>
      </c>
      <c r="G272" s="86" t="str">
        <f>IF(ISERROR(VLOOKUP(E272,労務比率,'報告書（事業主控）'!#REF!,FALSE)),"",VLOOKUP(E272,労務比率,'報告書（事業主控）'!#REF!,FALSE))</f>
        <v/>
      </c>
      <c r="H272" s="86" t="str">
        <f>IF(ISERROR(VLOOKUP(E272,労務比率,'報告書（事業主控）'!#REF!+1,FALSE)),"",VLOOKUP(E272,労務比率,'報告書（事業主控）'!#REF!+1,FALSE))</f>
        <v/>
      </c>
      <c r="I272" s="86" t="e">
        <f>'報告書（事業主控）'!#REF!</f>
        <v>#REF!</v>
      </c>
      <c r="J272" s="86" t="e">
        <f>'報告書（事業主控）'!#REF!</f>
        <v>#REF!</v>
      </c>
      <c r="K272" s="86" t="e">
        <f>'報告書（事業主控）'!#REF!</f>
        <v>#REF!</v>
      </c>
      <c r="L272" s="86">
        <f t="shared" si="34"/>
        <v>0</v>
      </c>
      <c r="M272" s="86">
        <f t="shared" si="36"/>
        <v>0</v>
      </c>
      <c r="N272" s="86" t="e">
        <f t="shared" si="35"/>
        <v>#REF!</v>
      </c>
      <c r="O272" s="86" t="e">
        <f t="shared" si="33"/>
        <v>#REF!</v>
      </c>
      <c r="R272" s="86" t="e">
        <f>IF(AND(J272=0,C272&gt;=設定シート!E$85,C272&lt;=設定シート!G$85),1,0)</f>
        <v>#REF!</v>
      </c>
    </row>
    <row r="273" spans="1:18" ht="15" customHeight="1">
      <c r="B273" s="86">
        <v>3</v>
      </c>
      <c r="C273" s="86" t="e">
        <f>'報告書（事業主控）'!#REF!</f>
        <v>#REF!</v>
      </c>
      <c r="E273" s="86" t="e">
        <f>'報告書（事業主控）'!#REF!</f>
        <v>#REF!</v>
      </c>
      <c r="F273" s="86" t="e">
        <f>'報告書（事業主控）'!#REF!</f>
        <v>#REF!</v>
      </c>
      <c r="G273" s="86" t="str">
        <f>IF(ISERROR(VLOOKUP(E273,労務比率,'報告書（事業主控）'!#REF!,FALSE)),"",VLOOKUP(E273,労務比率,'報告書（事業主控）'!#REF!,FALSE))</f>
        <v/>
      </c>
      <c r="H273" s="86" t="str">
        <f>IF(ISERROR(VLOOKUP(E273,労務比率,'報告書（事業主控）'!#REF!+1,FALSE)),"",VLOOKUP(E273,労務比率,'報告書（事業主控）'!#REF!+1,FALSE))</f>
        <v/>
      </c>
      <c r="I273" s="86" t="e">
        <f>'報告書（事業主控）'!#REF!</f>
        <v>#REF!</v>
      </c>
      <c r="J273" s="86" t="e">
        <f>'報告書（事業主控）'!#REF!</f>
        <v>#REF!</v>
      </c>
      <c r="K273" s="86" t="e">
        <f>'報告書（事業主控）'!#REF!</f>
        <v>#REF!</v>
      </c>
      <c r="L273" s="86">
        <f t="shared" si="34"/>
        <v>0</v>
      </c>
      <c r="M273" s="86">
        <f t="shared" si="36"/>
        <v>0</v>
      </c>
      <c r="N273" s="86" t="e">
        <f t="shared" si="35"/>
        <v>#REF!</v>
      </c>
      <c r="O273" s="86" t="e">
        <f t="shared" si="33"/>
        <v>#REF!</v>
      </c>
      <c r="R273" s="86" t="e">
        <f>IF(AND(J273=0,C273&gt;=設定シート!E$85,C273&lt;=設定シート!G$85),1,0)</f>
        <v>#REF!</v>
      </c>
    </row>
    <row r="274" spans="1:18" ht="15" customHeight="1">
      <c r="B274" s="86">
        <v>4</v>
      </c>
      <c r="C274" s="86" t="e">
        <f>'報告書（事業主控）'!#REF!</f>
        <v>#REF!</v>
      </c>
      <c r="E274" s="86" t="e">
        <f>'報告書（事業主控）'!#REF!</f>
        <v>#REF!</v>
      </c>
      <c r="F274" s="86" t="e">
        <f>'報告書（事業主控）'!#REF!</f>
        <v>#REF!</v>
      </c>
      <c r="G274" s="86" t="str">
        <f>IF(ISERROR(VLOOKUP(E274,労務比率,'報告書（事業主控）'!#REF!,FALSE)),"",VLOOKUP(E274,労務比率,'報告書（事業主控）'!#REF!,FALSE))</f>
        <v/>
      </c>
      <c r="H274" s="86" t="str">
        <f>IF(ISERROR(VLOOKUP(E274,労務比率,'報告書（事業主控）'!#REF!+1,FALSE)),"",VLOOKUP(E274,労務比率,'報告書（事業主控）'!#REF!+1,FALSE))</f>
        <v/>
      </c>
      <c r="I274" s="86" t="e">
        <f>'報告書（事業主控）'!#REF!</f>
        <v>#REF!</v>
      </c>
      <c r="J274" s="86" t="e">
        <f>'報告書（事業主控）'!#REF!</f>
        <v>#REF!</v>
      </c>
      <c r="K274" s="86" t="e">
        <f>'報告書（事業主控）'!#REF!</f>
        <v>#REF!</v>
      </c>
      <c r="L274" s="86">
        <f t="shared" si="34"/>
        <v>0</v>
      </c>
      <c r="M274" s="86">
        <f t="shared" si="36"/>
        <v>0</v>
      </c>
      <c r="N274" s="86" t="e">
        <f t="shared" si="35"/>
        <v>#REF!</v>
      </c>
      <c r="O274" s="86" t="e">
        <f t="shared" si="33"/>
        <v>#REF!</v>
      </c>
      <c r="R274" s="86" t="e">
        <f>IF(AND(J274=0,C274&gt;=設定シート!E$85,C274&lt;=設定シート!G$85),1,0)</f>
        <v>#REF!</v>
      </c>
    </row>
    <row r="275" spans="1:18" ht="15" customHeight="1">
      <c r="B275" s="86">
        <v>5</v>
      </c>
      <c r="C275" s="86" t="e">
        <f>'報告書（事業主控）'!#REF!</f>
        <v>#REF!</v>
      </c>
      <c r="E275" s="86" t="e">
        <f>'報告書（事業主控）'!#REF!</f>
        <v>#REF!</v>
      </c>
      <c r="F275" s="86" t="e">
        <f>'報告書（事業主控）'!#REF!</f>
        <v>#REF!</v>
      </c>
      <c r="G275" s="86" t="str">
        <f>IF(ISERROR(VLOOKUP(E275,労務比率,'報告書（事業主控）'!#REF!,FALSE)),"",VLOOKUP(E275,労務比率,'報告書（事業主控）'!#REF!,FALSE))</f>
        <v/>
      </c>
      <c r="H275" s="86" t="str">
        <f>IF(ISERROR(VLOOKUP(E275,労務比率,'報告書（事業主控）'!#REF!+1,FALSE)),"",VLOOKUP(E275,労務比率,'報告書（事業主控）'!#REF!+1,FALSE))</f>
        <v/>
      </c>
      <c r="I275" s="86" t="e">
        <f>'報告書（事業主控）'!#REF!</f>
        <v>#REF!</v>
      </c>
      <c r="J275" s="86" t="e">
        <f>'報告書（事業主控）'!#REF!</f>
        <v>#REF!</v>
      </c>
      <c r="K275" s="86" t="e">
        <f>'報告書（事業主控）'!#REF!</f>
        <v>#REF!</v>
      </c>
      <c r="L275" s="86">
        <f t="shared" si="34"/>
        <v>0</v>
      </c>
      <c r="M275" s="86">
        <f t="shared" si="36"/>
        <v>0</v>
      </c>
      <c r="N275" s="86" t="e">
        <f t="shared" si="35"/>
        <v>#REF!</v>
      </c>
      <c r="O275" s="86" t="e">
        <f t="shared" si="33"/>
        <v>#REF!</v>
      </c>
      <c r="R275" s="86" t="e">
        <f>IF(AND(J275=0,C275&gt;=設定シート!E$85,C275&lt;=設定シート!G$85),1,0)</f>
        <v>#REF!</v>
      </c>
    </row>
    <row r="276" spans="1:18" ht="15" customHeight="1">
      <c r="B276" s="86">
        <v>6</v>
      </c>
      <c r="C276" s="86" t="e">
        <f>'報告書（事業主控）'!#REF!</f>
        <v>#REF!</v>
      </c>
      <c r="E276" s="86" t="e">
        <f>'報告書（事業主控）'!#REF!</f>
        <v>#REF!</v>
      </c>
      <c r="F276" s="86" t="e">
        <f>'報告書（事業主控）'!#REF!</f>
        <v>#REF!</v>
      </c>
      <c r="G276" s="86" t="str">
        <f>IF(ISERROR(VLOOKUP(E276,労務比率,'報告書（事業主控）'!#REF!,FALSE)),"",VLOOKUP(E276,労務比率,'報告書（事業主控）'!#REF!,FALSE))</f>
        <v/>
      </c>
      <c r="H276" s="86" t="str">
        <f>IF(ISERROR(VLOOKUP(E276,労務比率,'報告書（事業主控）'!#REF!+1,FALSE)),"",VLOOKUP(E276,労務比率,'報告書（事業主控）'!#REF!+1,FALSE))</f>
        <v/>
      </c>
      <c r="I276" s="86" t="e">
        <f>'報告書（事業主控）'!#REF!</f>
        <v>#REF!</v>
      </c>
      <c r="J276" s="86" t="e">
        <f>'報告書（事業主控）'!#REF!</f>
        <v>#REF!</v>
      </c>
      <c r="K276" s="86" t="e">
        <f>'報告書（事業主控）'!#REF!</f>
        <v>#REF!</v>
      </c>
      <c r="L276" s="86">
        <f t="shared" si="34"/>
        <v>0</v>
      </c>
      <c r="M276" s="86">
        <f t="shared" si="36"/>
        <v>0</v>
      </c>
      <c r="N276" s="86" t="e">
        <f t="shared" si="35"/>
        <v>#REF!</v>
      </c>
      <c r="O276" s="86" t="e">
        <f t="shared" si="33"/>
        <v>#REF!</v>
      </c>
      <c r="R276" s="86" t="e">
        <f>IF(AND(J276=0,C276&gt;=設定シート!E$85,C276&lt;=設定シート!G$85),1,0)</f>
        <v>#REF!</v>
      </c>
    </row>
    <row r="277" spans="1:18" ht="15" customHeight="1">
      <c r="B277" s="86">
        <v>7</v>
      </c>
      <c r="C277" s="86" t="e">
        <f>'報告書（事業主控）'!#REF!</f>
        <v>#REF!</v>
      </c>
      <c r="E277" s="86" t="e">
        <f>'報告書（事業主控）'!#REF!</f>
        <v>#REF!</v>
      </c>
      <c r="F277" s="86" t="e">
        <f>'報告書（事業主控）'!#REF!</f>
        <v>#REF!</v>
      </c>
      <c r="G277" s="86" t="str">
        <f>IF(ISERROR(VLOOKUP(E277,労務比率,'報告書（事業主控）'!#REF!,FALSE)),"",VLOOKUP(E277,労務比率,'報告書（事業主控）'!#REF!,FALSE))</f>
        <v/>
      </c>
      <c r="H277" s="86" t="str">
        <f>IF(ISERROR(VLOOKUP(E277,労務比率,'報告書（事業主控）'!#REF!+1,FALSE)),"",VLOOKUP(E277,労務比率,'報告書（事業主控）'!#REF!+1,FALSE))</f>
        <v/>
      </c>
      <c r="I277" s="86" t="e">
        <f>'報告書（事業主控）'!#REF!</f>
        <v>#REF!</v>
      </c>
      <c r="J277" s="86" t="e">
        <f>'報告書（事業主控）'!#REF!</f>
        <v>#REF!</v>
      </c>
      <c r="K277" s="86" t="e">
        <f>'報告書（事業主控）'!#REF!</f>
        <v>#REF!</v>
      </c>
      <c r="L277" s="86">
        <f t="shared" si="34"/>
        <v>0</v>
      </c>
      <c r="M277" s="86">
        <f t="shared" si="36"/>
        <v>0</v>
      </c>
      <c r="N277" s="86" t="e">
        <f t="shared" si="35"/>
        <v>#REF!</v>
      </c>
      <c r="O277" s="86" t="e">
        <f t="shared" ref="O277:O315" si="37">IF(I277=N277,IF(ISERROR(ROUNDDOWN(I277*G277/100,0)+K277),0,ROUNDDOWN(I277*G277/100,0)+K277),0)</f>
        <v>#REF!</v>
      </c>
      <c r="R277" s="86" t="e">
        <f>IF(AND(J277=0,C277&gt;=設定シート!E$85,C277&lt;=設定シート!G$85),1,0)</f>
        <v>#REF!</v>
      </c>
    </row>
    <row r="278" spans="1:18" ht="15" customHeight="1">
      <c r="B278" s="86">
        <v>8</v>
      </c>
      <c r="C278" s="86" t="e">
        <f>'報告書（事業主控）'!#REF!</f>
        <v>#REF!</v>
      </c>
      <c r="E278" s="86" t="e">
        <f>'報告書（事業主控）'!#REF!</f>
        <v>#REF!</v>
      </c>
      <c r="F278" s="86" t="e">
        <f>'報告書（事業主控）'!#REF!</f>
        <v>#REF!</v>
      </c>
      <c r="G278" s="86" t="str">
        <f>IF(ISERROR(VLOOKUP(E278,労務比率,'報告書（事業主控）'!#REF!,FALSE)),"",VLOOKUP(E278,労務比率,'報告書（事業主控）'!#REF!,FALSE))</f>
        <v/>
      </c>
      <c r="H278" s="86" t="str">
        <f>IF(ISERROR(VLOOKUP(E278,労務比率,'報告書（事業主控）'!#REF!+1,FALSE)),"",VLOOKUP(E278,労務比率,'報告書（事業主控）'!#REF!+1,FALSE))</f>
        <v/>
      </c>
      <c r="I278" s="86" t="e">
        <f>'報告書（事業主控）'!#REF!</f>
        <v>#REF!</v>
      </c>
      <c r="J278" s="86" t="e">
        <f>'報告書（事業主控）'!#REF!</f>
        <v>#REF!</v>
      </c>
      <c r="K278" s="86" t="e">
        <f>'報告書（事業主控）'!#REF!</f>
        <v>#REF!</v>
      </c>
      <c r="L278" s="86">
        <f t="shared" si="34"/>
        <v>0</v>
      </c>
      <c r="M278" s="86">
        <f t="shared" si="36"/>
        <v>0</v>
      </c>
      <c r="N278" s="86" t="e">
        <f t="shared" si="35"/>
        <v>#REF!</v>
      </c>
      <c r="O278" s="86" t="e">
        <f t="shared" si="37"/>
        <v>#REF!</v>
      </c>
      <c r="R278" s="86" t="e">
        <f>IF(AND(J278=0,C278&gt;=設定シート!E$85,C278&lt;=設定シート!G$85),1,0)</f>
        <v>#REF!</v>
      </c>
    </row>
    <row r="279" spans="1:18" ht="15" customHeight="1">
      <c r="B279" s="86">
        <v>9</v>
      </c>
      <c r="C279" s="86" t="e">
        <f>'報告書（事業主控）'!#REF!</f>
        <v>#REF!</v>
      </c>
      <c r="E279" s="86" t="e">
        <f>'報告書（事業主控）'!#REF!</f>
        <v>#REF!</v>
      </c>
      <c r="F279" s="86" t="e">
        <f>'報告書（事業主控）'!#REF!</f>
        <v>#REF!</v>
      </c>
      <c r="G279" s="86" t="str">
        <f>IF(ISERROR(VLOOKUP(E279,労務比率,'報告書（事業主控）'!#REF!,FALSE)),"",VLOOKUP(E279,労務比率,'報告書（事業主控）'!#REF!,FALSE))</f>
        <v/>
      </c>
      <c r="H279" s="86" t="str">
        <f>IF(ISERROR(VLOOKUP(E279,労務比率,'報告書（事業主控）'!#REF!+1,FALSE)),"",VLOOKUP(E279,労務比率,'報告書（事業主控）'!#REF!+1,FALSE))</f>
        <v/>
      </c>
      <c r="I279" s="86" t="e">
        <f>'報告書（事業主控）'!#REF!</f>
        <v>#REF!</v>
      </c>
      <c r="J279" s="86" t="e">
        <f>'報告書（事業主控）'!#REF!</f>
        <v>#REF!</v>
      </c>
      <c r="K279" s="86" t="e">
        <f>'報告書（事業主控）'!#REF!</f>
        <v>#REF!</v>
      </c>
      <c r="L279" s="86">
        <f t="shared" si="34"/>
        <v>0</v>
      </c>
      <c r="M279" s="86">
        <f t="shared" si="36"/>
        <v>0</v>
      </c>
      <c r="N279" s="86" t="e">
        <f t="shared" si="35"/>
        <v>#REF!</v>
      </c>
      <c r="O279" s="86" t="e">
        <f t="shared" si="37"/>
        <v>#REF!</v>
      </c>
      <c r="R279" s="86" t="e">
        <f>IF(AND(J279=0,C279&gt;=設定シート!E$85,C279&lt;=設定シート!G$85),1,0)</f>
        <v>#REF!</v>
      </c>
    </row>
    <row r="280" spans="1:18" ht="15" customHeight="1">
      <c r="A280" s="86">
        <v>27</v>
      </c>
      <c r="B280" s="86">
        <v>1</v>
      </c>
      <c r="C280" s="86" t="e">
        <f>'報告書（事業主控）'!#REF!</f>
        <v>#REF!</v>
      </c>
      <c r="E280" s="86" t="e">
        <f>'報告書（事業主控）'!#REF!</f>
        <v>#REF!</v>
      </c>
      <c r="F280" s="86" t="e">
        <f>'報告書（事業主控）'!#REF!</f>
        <v>#REF!</v>
      </c>
      <c r="G280" s="86" t="str">
        <f>IF(ISERROR(VLOOKUP(E280,労務比率,'報告書（事業主控）'!#REF!,FALSE)),"",VLOOKUP(E280,労務比率,'報告書（事業主控）'!#REF!,FALSE))</f>
        <v/>
      </c>
      <c r="H280" s="86" t="str">
        <f>IF(ISERROR(VLOOKUP(E280,労務比率,'報告書（事業主控）'!#REF!+1,FALSE)),"",VLOOKUP(E280,労務比率,'報告書（事業主控）'!#REF!+1,FALSE))</f>
        <v/>
      </c>
      <c r="I280" s="86" t="e">
        <f>'報告書（事業主控）'!#REF!</f>
        <v>#REF!</v>
      </c>
      <c r="J280" s="86" t="e">
        <f>'報告書（事業主控）'!#REF!</f>
        <v>#REF!</v>
      </c>
      <c r="K280" s="86" t="e">
        <f>'報告書（事業主控）'!#REF!</f>
        <v>#REF!</v>
      </c>
      <c r="L280" s="86">
        <f t="shared" si="34"/>
        <v>0</v>
      </c>
      <c r="M280" s="86">
        <f t="shared" si="36"/>
        <v>0</v>
      </c>
      <c r="N280" s="86" t="e">
        <f t="shared" si="35"/>
        <v>#REF!</v>
      </c>
      <c r="O280" s="86" t="e">
        <f t="shared" si="37"/>
        <v>#REF!</v>
      </c>
      <c r="P280" s="86">
        <f>INT(SUMIF(O280:O288,0,I280:I288)*105/108)</f>
        <v>0</v>
      </c>
      <c r="Q280" s="86">
        <f>INT(P280*IF(COUNTIF(R280:R288,1)=0,0,SUMIF(R280:R288,1,G280:G288)/COUNTIF(R280:R288,1))/100)</f>
        <v>0</v>
      </c>
      <c r="R280" s="86" t="e">
        <f>IF(AND(J280=0,C280&gt;=設定シート!E$85,C280&lt;=設定シート!G$85),1,0)</f>
        <v>#REF!</v>
      </c>
    </row>
    <row r="281" spans="1:18" ht="15" customHeight="1">
      <c r="B281" s="86">
        <v>2</v>
      </c>
      <c r="C281" s="86" t="e">
        <f>'報告書（事業主控）'!#REF!</f>
        <v>#REF!</v>
      </c>
      <c r="E281" s="86" t="e">
        <f>'報告書（事業主控）'!#REF!</f>
        <v>#REF!</v>
      </c>
      <c r="F281" s="86" t="e">
        <f>'報告書（事業主控）'!#REF!</f>
        <v>#REF!</v>
      </c>
      <c r="G281" s="86" t="str">
        <f>IF(ISERROR(VLOOKUP(E281,労務比率,'報告書（事業主控）'!#REF!,FALSE)),"",VLOOKUP(E281,労務比率,'報告書（事業主控）'!#REF!,FALSE))</f>
        <v/>
      </c>
      <c r="H281" s="86" t="str">
        <f>IF(ISERROR(VLOOKUP(E281,労務比率,'報告書（事業主控）'!#REF!+1,FALSE)),"",VLOOKUP(E281,労務比率,'報告書（事業主控）'!#REF!+1,FALSE))</f>
        <v/>
      </c>
      <c r="I281" s="86" t="e">
        <f>'報告書（事業主控）'!#REF!</f>
        <v>#REF!</v>
      </c>
      <c r="J281" s="86" t="e">
        <f>'報告書（事業主控）'!#REF!</f>
        <v>#REF!</v>
      </c>
      <c r="K281" s="86" t="e">
        <f>'報告書（事業主控）'!#REF!</f>
        <v>#REF!</v>
      </c>
      <c r="L281" s="86">
        <f t="shared" si="34"/>
        <v>0</v>
      </c>
      <c r="M281" s="86">
        <f t="shared" si="36"/>
        <v>0</v>
      </c>
      <c r="N281" s="86" t="e">
        <f t="shared" si="35"/>
        <v>#REF!</v>
      </c>
      <c r="O281" s="86" t="e">
        <f t="shared" si="37"/>
        <v>#REF!</v>
      </c>
      <c r="R281" s="86" t="e">
        <f>IF(AND(J281=0,C281&gt;=設定シート!E$85,C281&lt;=設定シート!G$85),1,0)</f>
        <v>#REF!</v>
      </c>
    </row>
    <row r="282" spans="1:18" ht="15" customHeight="1">
      <c r="B282" s="86">
        <v>3</v>
      </c>
      <c r="C282" s="86" t="e">
        <f>'報告書（事業主控）'!#REF!</f>
        <v>#REF!</v>
      </c>
      <c r="E282" s="86" t="e">
        <f>'報告書（事業主控）'!#REF!</f>
        <v>#REF!</v>
      </c>
      <c r="F282" s="86" t="e">
        <f>'報告書（事業主控）'!#REF!</f>
        <v>#REF!</v>
      </c>
      <c r="G282" s="86" t="str">
        <f>IF(ISERROR(VLOOKUP(E282,労務比率,'報告書（事業主控）'!#REF!,FALSE)),"",VLOOKUP(E282,労務比率,'報告書（事業主控）'!#REF!,FALSE))</f>
        <v/>
      </c>
      <c r="H282" s="86" t="str">
        <f>IF(ISERROR(VLOOKUP(E282,労務比率,'報告書（事業主控）'!#REF!+1,FALSE)),"",VLOOKUP(E282,労務比率,'報告書（事業主控）'!#REF!+1,FALSE))</f>
        <v/>
      </c>
      <c r="I282" s="86" t="e">
        <f>'報告書（事業主控）'!#REF!</f>
        <v>#REF!</v>
      </c>
      <c r="J282" s="86" t="e">
        <f>'報告書（事業主控）'!#REF!</f>
        <v>#REF!</v>
      </c>
      <c r="K282" s="86" t="e">
        <f>'報告書（事業主控）'!#REF!</f>
        <v>#REF!</v>
      </c>
      <c r="L282" s="86">
        <f t="shared" si="34"/>
        <v>0</v>
      </c>
      <c r="M282" s="86">
        <f t="shared" si="36"/>
        <v>0</v>
      </c>
      <c r="N282" s="86" t="e">
        <f t="shared" si="35"/>
        <v>#REF!</v>
      </c>
      <c r="O282" s="86" t="e">
        <f t="shared" si="37"/>
        <v>#REF!</v>
      </c>
      <c r="R282" s="86" t="e">
        <f>IF(AND(J282=0,C282&gt;=設定シート!E$85,C282&lt;=設定シート!G$85),1,0)</f>
        <v>#REF!</v>
      </c>
    </row>
    <row r="283" spans="1:18" ht="15" customHeight="1">
      <c r="B283" s="86">
        <v>4</v>
      </c>
      <c r="C283" s="86" t="e">
        <f>'報告書（事業主控）'!#REF!</f>
        <v>#REF!</v>
      </c>
      <c r="E283" s="86" t="e">
        <f>'報告書（事業主控）'!#REF!</f>
        <v>#REF!</v>
      </c>
      <c r="F283" s="86" t="e">
        <f>'報告書（事業主控）'!#REF!</f>
        <v>#REF!</v>
      </c>
      <c r="G283" s="86" t="str">
        <f>IF(ISERROR(VLOOKUP(E283,労務比率,'報告書（事業主控）'!#REF!,FALSE)),"",VLOOKUP(E283,労務比率,'報告書（事業主控）'!#REF!,FALSE))</f>
        <v/>
      </c>
      <c r="H283" s="86" t="str">
        <f>IF(ISERROR(VLOOKUP(E283,労務比率,'報告書（事業主控）'!#REF!+1,FALSE)),"",VLOOKUP(E283,労務比率,'報告書（事業主控）'!#REF!+1,FALSE))</f>
        <v/>
      </c>
      <c r="I283" s="86" t="e">
        <f>'報告書（事業主控）'!#REF!</f>
        <v>#REF!</v>
      </c>
      <c r="J283" s="86" t="e">
        <f>'報告書（事業主控）'!#REF!</f>
        <v>#REF!</v>
      </c>
      <c r="K283" s="86" t="e">
        <f>'報告書（事業主控）'!#REF!</f>
        <v>#REF!</v>
      </c>
      <c r="L283" s="86">
        <f t="shared" si="34"/>
        <v>0</v>
      </c>
      <c r="M283" s="86">
        <f t="shared" si="36"/>
        <v>0</v>
      </c>
      <c r="N283" s="86" t="e">
        <f t="shared" si="35"/>
        <v>#REF!</v>
      </c>
      <c r="O283" s="86" t="e">
        <f t="shared" si="37"/>
        <v>#REF!</v>
      </c>
      <c r="R283" s="86" t="e">
        <f>IF(AND(J283=0,C283&gt;=設定シート!E$85,C283&lt;=設定シート!G$85),1,0)</f>
        <v>#REF!</v>
      </c>
    </row>
    <row r="284" spans="1:18" ht="15" customHeight="1">
      <c r="B284" s="86">
        <v>5</v>
      </c>
      <c r="C284" s="86" t="e">
        <f>'報告書（事業主控）'!#REF!</f>
        <v>#REF!</v>
      </c>
      <c r="E284" s="86" t="e">
        <f>'報告書（事業主控）'!#REF!</f>
        <v>#REF!</v>
      </c>
      <c r="F284" s="86" t="e">
        <f>'報告書（事業主控）'!#REF!</f>
        <v>#REF!</v>
      </c>
      <c r="G284" s="86" t="str">
        <f>IF(ISERROR(VLOOKUP(E284,労務比率,'報告書（事業主控）'!#REF!,FALSE)),"",VLOOKUP(E284,労務比率,'報告書（事業主控）'!#REF!,FALSE))</f>
        <v/>
      </c>
      <c r="H284" s="86" t="str">
        <f>IF(ISERROR(VLOOKUP(E284,労務比率,'報告書（事業主控）'!#REF!+1,FALSE)),"",VLOOKUP(E284,労務比率,'報告書（事業主控）'!#REF!+1,FALSE))</f>
        <v/>
      </c>
      <c r="I284" s="86" t="e">
        <f>'報告書（事業主控）'!#REF!</f>
        <v>#REF!</v>
      </c>
      <c r="J284" s="86" t="e">
        <f>'報告書（事業主控）'!#REF!</f>
        <v>#REF!</v>
      </c>
      <c r="K284" s="86" t="e">
        <f>'報告書（事業主控）'!#REF!</f>
        <v>#REF!</v>
      </c>
      <c r="L284" s="86">
        <f t="shared" si="34"/>
        <v>0</v>
      </c>
      <c r="M284" s="86">
        <f t="shared" si="36"/>
        <v>0</v>
      </c>
      <c r="N284" s="86" t="e">
        <f t="shared" si="35"/>
        <v>#REF!</v>
      </c>
      <c r="O284" s="86" t="e">
        <f t="shared" si="37"/>
        <v>#REF!</v>
      </c>
      <c r="R284" s="86" t="e">
        <f>IF(AND(J284=0,C284&gt;=設定シート!E$85,C284&lt;=設定シート!G$85),1,0)</f>
        <v>#REF!</v>
      </c>
    </row>
    <row r="285" spans="1:18" ht="15" customHeight="1">
      <c r="B285" s="86">
        <v>6</v>
      </c>
      <c r="C285" s="86" t="e">
        <f>'報告書（事業主控）'!#REF!</f>
        <v>#REF!</v>
      </c>
      <c r="E285" s="86" t="e">
        <f>'報告書（事業主控）'!#REF!</f>
        <v>#REF!</v>
      </c>
      <c r="F285" s="86" t="e">
        <f>'報告書（事業主控）'!#REF!</f>
        <v>#REF!</v>
      </c>
      <c r="G285" s="86" t="str">
        <f>IF(ISERROR(VLOOKUP(E285,労務比率,'報告書（事業主控）'!#REF!,FALSE)),"",VLOOKUP(E285,労務比率,'報告書（事業主控）'!#REF!,FALSE))</f>
        <v/>
      </c>
      <c r="H285" s="86" t="str">
        <f>IF(ISERROR(VLOOKUP(E285,労務比率,'報告書（事業主控）'!#REF!+1,FALSE)),"",VLOOKUP(E285,労務比率,'報告書（事業主控）'!#REF!+1,FALSE))</f>
        <v/>
      </c>
      <c r="I285" s="86" t="e">
        <f>'報告書（事業主控）'!#REF!</f>
        <v>#REF!</v>
      </c>
      <c r="J285" s="86" t="e">
        <f>'報告書（事業主控）'!#REF!</f>
        <v>#REF!</v>
      </c>
      <c r="K285" s="86" t="e">
        <f>'報告書（事業主控）'!#REF!</f>
        <v>#REF!</v>
      </c>
      <c r="L285" s="86">
        <f t="shared" si="34"/>
        <v>0</v>
      </c>
      <c r="M285" s="86">
        <f t="shared" si="36"/>
        <v>0</v>
      </c>
      <c r="N285" s="86" t="e">
        <f t="shared" si="35"/>
        <v>#REF!</v>
      </c>
      <c r="O285" s="86" t="e">
        <f t="shared" si="37"/>
        <v>#REF!</v>
      </c>
      <c r="R285" s="86" t="e">
        <f>IF(AND(J285=0,C285&gt;=設定シート!E$85,C285&lt;=設定シート!G$85),1,0)</f>
        <v>#REF!</v>
      </c>
    </row>
    <row r="286" spans="1:18" ht="15" customHeight="1">
      <c r="B286" s="86">
        <v>7</v>
      </c>
      <c r="C286" s="86" t="e">
        <f>'報告書（事業主控）'!#REF!</f>
        <v>#REF!</v>
      </c>
      <c r="E286" s="86" t="e">
        <f>'報告書（事業主控）'!#REF!</f>
        <v>#REF!</v>
      </c>
      <c r="F286" s="86" t="e">
        <f>'報告書（事業主控）'!#REF!</f>
        <v>#REF!</v>
      </c>
      <c r="G286" s="86" t="str">
        <f>IF(ISERROR(VLOOKUP(E286,労務比率,'報告書（事業主控）'!#REF!,FALSE)),"",VLOOKUP(E286,労務比率,'報告書（事業主控）'!#REF!,FALSE))</f>
        <v/>
      </c>
      <c r="H286" s="86" t="str">
        <f>IF(ISERROR(VLOOKUP(E286,労務比率,'報告書（事業主控）'!#REF!+1,FALSE)),"",VLOOKUP(E286,労務比率,'報告書（事業主控）'!#REF!+1,FALSE))</f>
        <v/>
      </c>
      <c r="I286" s="86" t="e">
        <f>'報告書（事業主控）'!#REF!</f>
        <v>#REF!</v>
      </c>
      <c r="J286" s="86" t="e">
        <f>'報告書（事業主控）'!#REF!</f>
        <v>#REF!</v>
      </c>
      <c r="K286" s="86" t="e">
        <f>'報告書（事業主控）'!#REF!</f>
        <v>#REF!</v>
      </c>
      <c r="L286" s="86">
        <f t="shared" si="34"/>
        <v>0</v>
      </c>
      <c r="M286" s="86">
        <f t="shared" si="36"/>
        <v>0</v>
      </c>
      <c r="N286" s="86" t="e">
        <f t="shared" si="35"/>
        <v>#REF!</v>
      </c>
      <c r="O286" s="86" t="e">
        <f t="shared" si="37"/>
        <v>#REF!</v>
      </c>
      <c r="R286" s="86" t="e">
        <f>IF(AND(J286=0,C286&gt;=設定シート!E$85,C286&lt;=設定シート!G$85),1,0)</f>
        <v>#REF!</v>
      </c>
    </row>
    <row r="287" spans="1:18" ht="15" customHeight="1">
      <c r="B287" s="86">
        <v>8</v>
      </c>
      <c r="C287" s="86" t="e">
        <f>'報告書（事業主控）'!#REF!</f>
        <v>#REF!</v>
      </c>
      <c r="E287" s="86" t="e">
        <f>'報告書（事業主控）'!#REF!</f>
        <v>#REF!</v>
      </c>
      <c r="F287" s="86" t="e">
        <f>'報告書（事業主控）'!#REF!</f>
        <v>#REF!</v>
      </c>
      <c r="G287" s="86" t="str">
        <f>IF(ISERROR(VLOOKUP(E287,労務比率,'報告書（事業主控）'!#REF!,FALSE)),"",VLOOKUP(E287,労務比率,'報告書（事業主控）'!#REF!,FALSE))</f>
        <v/>
      </c>
      <c r="H287" s="86" t="str">
        <f>IF(ISERROR(VLOOKUP(E287,労務比率,'報告書（事業主控）'!#REF!+1,FALSE)),"",VLOOKUP(E287,労務比率,'報告書（事業主控）'!#REF!+1,FALSE))</f>
        <v/>
      </c>
      <c r="I287" s="86" t="e">
        <f>'報告書（事業主控）'!#REF!</f>
        <v>#REF!</v>
      </c>
      <c r="J287" s="86" t="e">
        <f>'報告書（事業主控）'!#REF!</f>
        <v>#REF!</v>
      </c>
      <c r="K287" s="86" t="e">
        <f>'報告書（事業主控）'!#REF!</f>
        <v>#REF!</v>
      </c>
      <c r="L287" s="86">
        <f t="shared" si="34"/>
        <v>0</v>
      </c>
      <c r="M287" s="86">
        <f t="shared" si="36"/>
        <v>0</v>
      </c>
      <c r="N287" s="86" t="e">
        <f t="shared" si="35"/>
        <v>#REF!</v>
      </c>
      <c r="O287" s="86" t="e">
        <f t="shared" si="37"/>
        <v>#REF!</v>
      </c>
      <c r="R287" s="86" t="e">
        <f>IF(AND(J287=0,C287&gt;=設定シート!E$85,C287&lt;=設定シート!G$85),1,0)</f>
        <v>#REF!</v>
      </c>
    </row>
    <row r="288" spans="1:18" ht="15" customHeight="1">
      <c r="B288" s="86">
        <v>9</v>
      </c>
      <c r="C288" s="86" t="e">
        <f>'報告書（事業主控）'!#REF!</f>
        <v>#REF!</v>
      </c>
      <c r="E288" s="86" t="e">
        <f>'報告書（事業主控）'!#REF!</f>
        <v>#REF!</v>
      </c>
      <c r="F288" s="86" t="e">
        <f>'報告書（事業主控）'!#REF!</f>
        <v>#REF!</v>
      </c>
      <c r="G288" s="86" t="str">
        <f>IF(ISERROR(VLOOKUP(E288,労務比率,'報告書（事業主控）'!#REF!,FALSE)),"",VLOOKUP(E288,労務比率,'報告書（事業主控）'!#REF!,FALSE))</f>
        <v/>
      </c>
      <c r="H288" s="86" t="str">
        <f>IF(ISERROR(VLOOKUP(E288,労務比率,'報告書（事業主控）'!#REF!+1,FALSE)),"",VLOOKUP(E288,労務比率,'報告書（事業主控）'!#REF!+1,FALSE))</f>
        <v/>
      </c>
      <c r="I288" s="86" t="e">
        <f>'報告書（事業主控）'!#REF!</f>
        <v>#REF!</v>
      </c>
      <c r="J288" s="86" t="e">
        <f>'報告書（事業主控）'!#REF!</f>
        <v>#REF!</v>
      </c>
      <c r="K288" s="86" t="e">
        <f>'報告書（事業主控）'!#REF!</f>
        <v>#REF!</v>
      </c>
      <c r="L288" s="86">
        <f t="shared" si="34"/>
        <v>0</v>
      </c>
      <c r="M288" s="86">
        <f t="shared" si="36"/>
        <v>0</v>
      </c>
      <c r="N288" s="86" t="e">
        <f t="shared" si="35"/>
        <v>#REF!</v>
      </c>
      <c r="O288" s="86" t="e">
        <f t="shared" si="37"/>
        <v>#REF!</v>
      </c>
      <c r="R288" s="86" t="e">
        <f>IF(AND(J288=0,C288&gt;=設定シート!E$85,C288&lt;=設定シート!G$85),1,0)</f>
        <v>#REF!</v>
      </c>
    </row>
    <row r="289" spans="1:18" ht="15" customHeight="1">
      <c r="A289" s="86">
        <v>28</v>
      </c>
      <c r="B289" s="86">
        <v>1</v>
      </c>
      <c r="C289" s="86" t="e">
        <f>'報告書（事業主控）'!#REF!</f>
        <v>#REF!</v>
      </c>
      <c r="E289" s="86" t="e">
        <f>'報告書（事業主控）'!#REF!</f>
        <v>#REF!</v>
      </c>
      <c r="F289" s="86" t="e">
        <f>'報告書（事業主控）'!#REF!</f>
        <v>#REF!</v>
      </c>
      <c r="G289" s="86" t="str">
        <f>IF(ISERROR(VLOOKUP(E289,労務比率,'報告書（事業主控）'!#REF!,FALSE)),"",VLOOKUP(E289,労務比率,'報告書（事業主控）'!#REF!,FALSE))</f>
        <v/>
      </c>
      <c r="H289" s="86" t="str">
        <f>IF(ISERROR(VLOOKUP(E289,労務比率,'報告書（事業主控）'!#REF!+1,FALSE)),"",VLOOKUP(E289,労務比率,'報告書（事業主控）'!#REF!+1,FALSE))</f>
        <v/>
      </c>
      <c r="I289" s="86" t="e">
        <f>'報告書（事業主控）'!#REF!</f>
        <v>#REF!</v>
      </c>
      <c r="J289" s="86" t="e">
        <f>'報告書（事業主控）'!#REF!</f>
        <v>#REF!</v>
      </c>
      <c r="K289" s="86" t="e">
        <f>'報告書（事業主控）'!#REF!</f>
        <v>#REF!</v>
      </c>
      <c r="L289" s="86">
        <f t="shared" si="34"/>
        <v>0</v>
      </c>
      <c r="M289" s="86">
        <f t="shared" si="36"/>
        <v>0</v>
      </c>
      <c r="N289" s="86" t="e">
        <f t="shared" si="35"/>
        <v>#REF!</v>
      </c>
      <c r="O289" s="86" t="e">
        <f t="shared" si="37"/>
        <v>#REF!</v>
      </c>
      <c r="P289" s="86">
        <f>INT(SUMIF(O289:O297,0,I289:I297)*105/108)</f>
        <v>0</v>
      </c>
      <c r="Q289" s="86">
        <f>INT(P289*IF(COUNTIF(R289:R297,1)=0,0,SUMIF(R289:R297,1,G289:G297)/COUNTIF(R289:R297,1))/100)</f>
        <v>0</v>
      </c>
      <c r="R289" s="86" t="e">
        <f>IF(AND(J289=0,C289&gt;=設定シート!E$85,C289&lt;=設定シート!G$85),1,0)</f>
        <v>#REF!</v>
      </c>
    </row>
    <row r="290" spans="1:18" ht="15" customHeight="1">
      <c r="B290" s="86">
        <v>2</v>
      </c>
      <c r="C290" s="86" t="e">
        <f>'報告書（事業主控）'!#REF!</f>
        <v>#REF!</v>
      </c>
      <c r="E290" s="86" t="e">
        <f>'報告書（事業主控）'!#REF!</f>
        <v>#REF!</v>
      </c>
      <c r="F290" s="86" t="e">
        <f>'報告書（事業主控）'!#REF!</f>
        <v>#REF!</v>
      </c>
      <c r="G290" s="86" t="str">
        <f>IF(ISERROR(VLOOKUP(E290,労務比率,'報告書（事業主控）'!#REF!,FALSE)),"",VLOOKUP(E290,労務比率,'報告書（事業主控）'!#REF!,FALSE))</f>
        <v/>
      </c>
      <c r="H290" s="86" t="str">
        <f>IF(ISERROR(VLOOKUP(E290,労務比率,'報告書（事業主控）'!#REF!+1,FALSE)),"",VLOOKUP(E290,労務比率,'報告書（事業主控）'!#REF!+1,FALSE))</f>
        <v/>
      </c>
      <c r="I290" s="86" t="e">
        <f>'報告書（事業主控）'!#REF!</f>
        <v>#REF!</v>
      </c>
      <c r="J290" s="86" t="e">
        <f>'報告書（事業主控）'!#REF!</f>
        <v>#REF!</v>
      </c>
      <c r="K290" s="86" t="e">
        <f>'報告書（事業主控）'!#REF!</f>
        <v>#REF!</v>
      </c>
      <c r="L290" s="86">
        <f t="shared" si="34"/>
        <v>0</v>
      </c>
      <c r="M290" s="86">
        <f t="shared" si="36"/>
        <v>0</v>
      </c>
      <c r="N290" s="86" t="e">
        <f t="shared" si="35"/>
        <v>#REF!</v>
      </c>
      <c r="O290" s="86" t="e">
        <f t="shared" si="37"/>
        <v>#REF!</v>
      </c>
      <c r="R290" s="86" t="e">
        <f>IF(AND(J290=0,C290&gt;=設定シート!E$85,C290&lt;=設定シート!G$85),1,0)</f>
        <v>#REF!</v>
      </c>
    </row>
    <row r="291" spans="1:18" ht="15" customHeight="1">
      <c r="B291" s="86">
        <v>3</v>
      </c>
      <c r="C291" s="86" t="e">
        <f>'報告書（事業主控）'!#REF!</f>
        <v>#REF!</v>
      </c>
      <c r="E291" s="86" t="e">
        <f>'報告書（事業主控）'!#REF!</f>
        <v>#REF!</v>
      </c>
      <c r="F291" s="86" t="e">
        <f>'報告書（事業主控）'!#REF!</f>
        <v>#REF!</v>
      </c>
      <c r="G291" s="86" t="str">
        <f>IF(ISERROR(VLOOKUP(E291,労務比率,'報告書（事業主控）'!#REF!,FALSE)),"",VLOOKUP(E291,労務比率,'報告書（事業主控）'!#REF!,FALSE))</f>
        <v/>
      </c>
      <c r="H291" s="86" t="str">
        <f>IF(ISERROR(VLOOKUP(E291,労務比率,'報告書（事業主控）'!#REF!+1,FALSE)),"",VLOOKUP(E291,労務比率,'報告書（事業主控）'!#REF!+1,FALSE))</f>
        <v/>
      </c>
      <c r="I291" s="86" t="e">
        <f>'報告書（事業主控）'!#REF!</f>
        <v>#REF!</v>
      </c>
      <c r="J291" s="86" t="e">
        <f>'報告書（事業主控）'!#REF!</f>
        <v>#REF!</v>
      </c>
      <c r="K291" s="86" t="e">
        <f>'報告書（事業主控）'!#REF!</f>
        <v>#REF!</v>
      </c>
      <c r="L291" s="86">
        <f t="shared" si="34"/>
        <v>0</v>
      </c>
      <c r="M291" s="86">
        <f t="shared" si="36"/>
        <v>0</v>
      </c>
      <c r="N291" s="86" t="e">
        <f t="shared" si="35"/>
        <v>#REF!</v>
      </c>
      <c r="O291" s="86" t="e">
        <f t="shared" si="37"/>
        <v>#REF!</v>
      </c>
      <c r="R291" s="86" t="e">
        <f>IF(AND(J291=0,C291&gt;=設定シート!E$85,C291&lt;=設定シート!G$85),1,0)</f>
        <v>#REF!</v>
      </c>
    </row>
    <row r="292" spans="1:18" ht="15" customHeight="1">
      <c r="B292" s="86">
        <v>4</v>
      </c>
      <c r="C292" s="86" t="e">
        <f>'報告書（事業主控）'!#REF!</f>
        <v>#REF!</v>
      </c>
      <c r="E292" s="86" t="e">
        <f>'報告書（事業主控）'!#REF!</f>
        <v>#REF!</v>
      </c>
      <c r="F292" s="86" t="e">
        <f>'報告書（事業主控）'!#REF!</f>
        <v>#REF!</v>
      </c>
      <c r="G292" s="86" t="str">
        <f>IF(ISERROR(VLOOKUP(E292,労務比率,'報告書（事業主控）'!#REF!,FALSE)),"",VLOOKUP(E292,労務比率,'報告書（事業主控）'!#REF!,FALSE))</f>
        <v/>
      </c>
      <c r="H292" s="86" t="str">
        <f>IF(ISERROR(VLOOKUP(E292,労務比率,'報告書（事業主控）'!#REF!+1,FALSE)),"",VLOOKUP(E292,労務比率,'報告書（事業主控）'!#REF!+1,FALSE))</f>
        <v/>
      </c>
      <c r="I292" s="86" t="e">
        <f>'報告書（事業主控）'!#REF!</f>
        <v>#REF!</v>
      </c>
      <c r="J292" s="86" t="e">
        <f>'報告書（事業主控）'!#REF!</f>
        <v>#REF!</v>
      </c>
      <c r="K292" s="86" t="e">
        <f>'報告書（事業主控）'!#REF!</f>
        <v>#REF!</v>
      </c>
      <c r="L292" s="86">
        <f t="shared" si="34"/>
        <v>0</v>
      </c>
      <c r="M292" s="86">
        <f t="shared" si="36"/>
        <v>0</v>
      </c>
      <c r="N292" s="86" t="e">
        <f t="shared" si="35"/>
        <v>#REF!</v>
      </c>
      <c r="O292" s="86" t="e">
        <f t="shared" si="37"/>
        <v>#REF!</v>
      </c>
      <c r="R292" s="86" t="e">
        <f>IF(AND(J292=0,C292&gt;=設定シート!E$85,C292&lt;=設定シート!G$85),1,0)</f>
        <v>#REF!</v>
      </c>
    </row>
    <row r="293" spans="1:18" ht="15" customHeight="1">
      <c r="B293" s="86">
        <v>5</v>
      </c>
      <c r="C293" s="86" t="e">
        <f>'報告書（事業主控）'!#REF!</f>
        <v>#REF!</v>
      </c>
      <c r="E293" s="86" t="e">
        <f>'報告書（事業主控）'!#REF!</f>
        <v>#REF!</v>
      </c>
      <c r="F293" s="86" t="e">
        <f>'報告書（事業主控）'!#REF!</f>
        <v>#REF!</v>
      </c>
      <c r="G293" s="86" t="str">
        <f>IF(ISERROR(VLOOKUP(E293,労務比率,'報告書（事業主控）'!#REF!,FALSE)),"",VLOOKUP(E293,労務比率,'報告書（事業主控）'!#REF!,FALSE))</f>
        <v/>
      </c>
      <c r="H293" s="86" t="str">
        <f>IF(ISERROR(VLOOKUP(E293,労務比率,'報告書（事業主控）'!#REF!+1,FALSE)),"",VLOOKUP(E293,労務比率,'報告書（事業主控）'!#REF!+1,FALSE))</f>
        <v/>
      </c>
      <c r="I293" s="86" t="e">
        <f>'報告書（事業主控）'!#REF!</f>
        <v>#REF!</v>
      </c>
      <c r="J293" s="86" t="e">
        <f>'報告書（事業主控）'!#REF!</f>
        <v>#REF!</v>
      </c>
      <c r="K293" s="86" t="e">
        <f>'報告書（事業主控）'!#REF!</f>
        <v>#REF!</v>
      </c>
      <c r="L293" s="86">
        <f t="shared" si="34"/>
        <v>0</v>
      </c>
      <c r="M293" s="86">
        <f t="shared" si="36"/>
        <v>0</v>
      </c>
      <c r="N293" s="86" t="e">
        <f t="shared" si="35"/>
        <v>#REF!</v>
      </c>
      <c r="O293" s="86" t="e">
        <f t="shared" si="37"/>
        <v>#REF!</v>
      </c>
      <c r="R293" s="86" t="e">
        <f>IF(AND(J293=0,C293&gt;=設定シート!E$85,C293&lt;=設定シート!G$85),1,0)</f>
        <v>#REF!</v>
      </c>
    </row>
    <row r="294" spans="1:18" ht="15" customHeight="1">
      <c r="B294" s="86">
        <v>6</v>
      </c>
      <c r="C294" s="86" t="e">
        <f>'報告書（事業主控）'!#REF!</f>
        <v>#REF!</v>
      </c>
      <c r="E294" s="86" t="e">
        <f>'報告書（事業主控）'!#REF!</f>
        <v>#REF!</v>
      </c>
      <c r="F294" s="86" t="e">
        <f>'報告書（事業主控）'!#REF!</f>
        <v>#REF!</v>
      </c>
      <c r="G294" s="86" t="str">
        <f>IF(ISERROR(VLOOKUP(E294,労務比率,'報告書（事業主控）'!#REF!,FALSE)),"",VLOOKUP(E294,労務比率,'報告書（事業主控）'!#REF!,FALSE))</f>
        <v/>
      </c>
      <c r="H294" s="86" t="str">
        <f>IF(ISERROR(VLOOKUP(E294,労務比率,'報告書（事業主控）'!#REF!+1,FALSE)),"",VLOOKUP(E294,労務比率,'報告書（事業主控）'!#REF!+1,FALSE))</f>
        <v/>
      </c>
      <c r="I294" s="86" t="e">
        <f>'報告書（事業主控）'!#REF!</f>
        <v>#REF!</v>
      </c>
      <c r="J294" s="86" t="e">
        <f>'報告書（事業主控）'!#REF!</f>
        <v>#REF!</v>
      </c>
      <c r="K294" s="86" t="e">
        <f>'報告書（事業主控）'!#REF!</f>
        <v>#REF!</v>
      </c>
      <c r="L294" s="86">
        <f t="shared" si="34"/>
        <v>0</v>
      </c>
      <c r="M294" s="86">
        <f t="shared" si="36"/>
        <v>0</v>
      </c>
      <c r="N294" s="86" t="e">
        <f t="shared" si="35"/>
        <v>#REF!</v>
      </c>
      <c r="O294" s="86" t="e">
        <f t="shared" si="37"/>
        <v>#REF!</v>
      </c>
      <c r="R294" s="86" t="e">
        <f>IF(AND(J294=0,C294&gt;=設定シート!E$85,C294&lt;=設定シート!G$85),1,0)</f>
        <v>#REF!</v>
      </c>
    </row>
    <row r="295" spans="1:18" ht="15" customHeight="1">
      <c r="B295" s="86">
        <v>7</v>
      </c>
      <c r="C295" s="86" t="e">
        <f>'報告書（事業主控）'!#REF!</f>
        <v>#REF!</v>
      </c>
      <c r="E295" s="86" t="e">
        <f>'報告書（事業主控）'!#REF!</f>
        <v>#REF!</v>
      </c>
      <c r="F295" s="86" t="e">
        <f>'報告書（事業主控）'!#REF!</f>
        <v>#REF!</v>
      </c>
      <c r="G295" s="86" t="str">
        <f>IF(ISERROR(VLOOKUP(E295,労務比率,'報告書（事業主控）'!#REF!,FALSE)),"",VLOOKUP(E295,労務比率,'報告書（事業主控）'!#REF!,FALSE))</f>
        <v/>
      </c>
      <c r="H295" s="86" t="str">
        <f>IF(ISERROR(VLOOKUP(E295,労務比率,'報告書（事業主控）'!#REF!+1,FALSE)),"",VLOOKUP(E295,労務比率,'報告書（事業主控）'!#REF!+1,FALSE))</f>
        <v/>
      </c>
      <c r="I295" s="86" t="e">
        <f>'報告書（事業主控）'!#REF!</f>
        <v>#REF!</v>
      </c>
      <c r="J295" s="86" t="e">
        <f>'報告書（事業主控）'!#REF!</f>
        <v>#REF!</v>
      </c>
      <c r="K295" s="86" t="e">
        <f>'報告書（事業主控）'!#REF!</f>
        <v>#REF!</v>
      </c>
      <c r="L295" s="86">
        <f t="shared" si="34"/>
        <v>0</v>
      </c>
      <c r="M295" s="86">
        <f t="shared" si="36"/>
        <v>0</v>
      </c>
      <c r="N295" s="86" t="e">
        <f t="shared" si="35"/>
        <v>#REF!</v>
      </c>
      <c r="O295" s="86" t="e">
        <f t="shared" si="37"/>
        <v>#REF!</v>
      </c>
      <c r="R295" s="86" t="e">
        <f>IF(AND(J295=0,C295&gt;=設定シート!E$85,C295&lt;=設定シート!G$85),1,0)</f>
        <v>#REF!</v>
      </c>
    </row>
    <row r="296" spans="1:18" ht="15" customHeight="1">
      <c r="B296" s="86">
        <v>8</v>
      </c>
      <c r="C296" s="86" t="e">
        <f>'報告書（事業主控）'!#REF!</f>
        <v>#REF!</v>
      </c>
      <c r="E296" s="86" t="e">
        <f>'報告書（事業主控）'!#REF!</f>
        <v>#REF!</v>
      </c>
      <c r="F296" s="86" t="e">
        <f>'報告書（事業主控）'!#REF!</f>
        <v>#REF!</v>
      </c>
      <c r="G296" s="86" t="str">
        <f>IF(ISERROR(VLOOKUP(E296,労務比率,'報告書（事業主控）'!#REF!,FALSE)),"",VLOOKUP(E296,労務比率,'報告書（事業主控）'!#REF!,FALSE))</f>
        <v/>
      </c>
      <c r="H296" s="86" t="str">
        <f>IF(ISERROR(VLOOKUP(E296,労務比率,'報告書（事業主控）'!#REF!+1,FALSE)),"",VLOOKUP(E296,労務比率,'報告書（事業主控）'!#REF!+1,FALSE))</f>
        <v/>
      </c>
      <c r="I296" s="86" t="e">
        <f>'報告書（事業主控）'!#REF!</f>
        <v>#REF!</v>
      </c>
      <c r="J296" s="86" t="e">
        <f>'報告書（事業主控）'!#REF!</f>
        <v>#REF!</v>
      </c>
      <c r="K296" s="86" t="e">
        <f>'報告書（事業主控）'!#REF!</f>
        <v>#REF!</v>
      </c>
      <c r="L296" s="86">
        <f t="shared" si="34"/>
        <v>0</v>
      </c>
      <c r="M296" s="86">
        <f t="shared" si="36"/>
        <v>0</v>
      </c>
      <c r="N296" s="86" t="e">
        <f t="shared" si="35"/>
        <v>#REF!</v>
      </c>
      <c r="O296" s="86" t="e">
        <f t="shared" si="37"/>
        <v>#REF!</v>
      </c>
      <c r="R296" s="86" t="e">
        <f>IF(AND(J296=0,C296&gt;=設定シート!E$85,C296&lt;=設定シート!G$85),1,0)</f>
        <v>#REF!</v>
      </c>
    </row>
    <row r="297" spans="1:18" ht="15" customHeight="1">
      <c r="B297" s="86">
        <v>9</v>
      </c>
      <c r="C297" s="86" t="e">
        <f>'報告書（事業主控）'!#REF!</f>
        <v>#REF!</v>
      </c>
      <c r="E297" s="86" t="e">
        <f>'報告書（事業主控）'!#REF!</f>
        <v>#REF!</v>
      </c>
      <c r="F297" s="86" t="e">
        <f>'報告書（事業主控）'!#REF!</f>
        <v>#REF!</v>
      </c>
      <c r="G297" s="86" t="str">
        <f>IF(ISERROR(VLOOKUP(E297,労務比率,'報告書（事業主控）'!#REF!,FALSE)),"",VLOOKUP(E297,労務比率,'報告書（事業主控）'!#REF!,FALSE))</f>
        <v/>
      </c>
      <c r="H297" s="86" t="str">
        <f>IF(ISERROR(VLOOKUP(E297,労務比率,'報告書（事業主控）'!#REF!+1,FALSE)),"",VLOOKUP(E297,労務比率,'報告書（事業主控）'!#REF!+1,FALSE))</f>
        <v/>
      </c>
      <c r="I297" s="86" t="e">
        <f>'報告書（事業主控）'!#REF!</f>
        <v>#REF!</v>
      </c>
      <c r="J297" s="86" t="e">
        <f>'報告書（事業主控）'!#REF!</f>
        <v>#REF!</v>
      </c>
      <c r="K297" s="86" t="e">
        <f>'報告書（事業主控）'!#REF!</f>
        <v>#REF!</v>
      </c>
      <c r="L297" s="86">
        <f t="shared" si="34"/>
        <v>0</v>
      </c>
      <c r="M297" s="86">
        <f t="shared" si="36"/>
        <v>0</v>
      </c>
      <c r="N297" s="86" t="e">
        <f t="shared" si="35"/>
        <v>#REF!</v>
      </c>
      <c r="O297" s="86" t="e">
        <f t="shared" si="37"/>
        <v>#REF!</v>
      </c>
      <c r="R297" s="86" t="e">
        <f>IF(AND(J297=0,C297&gt;=設定シート!E$85,C297&lt;=設定シート!G$85),1,0)</f>
        <v>#REF!</v>
      </c>
    </row>
    <row r="298" spans="1:18" ht="15" customHeight="1">
      <c r="A298" s="86">
        <v>29</v>
      </c>
      <c r="B298" s="86">
        <v>1</v>
      </c>
      <c r="C298" s="86" t="e">
        <f>'報告書（事業主控）'!#REF!</f>
        <v>#REF!</v>
      </c>
      <c r="E298" s="86" t="e">
        <f>'報告書（事業主控）'!#REF!</f>
        <v>#REF!</v>
      </c>
      <c r="F298" s="86" t="e">
        <f>'報告書（事業主控）'!#REF!</f>
        <v>#REF!</v>
      </c>
      <c r="G298" s="86" t="str">
        <f>IF(ISERROR(VLOOKUP(E298,労務比率,'報告書（事業主控）'!#REF!,FALSE)),"",VLOOKUP(E298,労務比率,'報告書（事業主控）'!#REF!,FALSE))</f>
        <v/>
      </c>
      <c r="H298" s="86" t="str">
        <f>IF(ISERROR(VLOOKUP(E298,労務比率,'報告書（事業主控）'!#REF!+1,FALSE)),"",VLOOKUP(E298,労務比率,'報告書（事業主控）'!#REF!+1,FALSE))</f>
        <v/>
      </c>
      <c r="I298" s="86" t="e">
        <f>'報告書（事業主控）'!#REF!</f>
        <v>#REF!</v>
      </c>
      <c r="J298" s="86" t="e">
        <f>'報告書（事業主控）'!#REF!</f>
        <v>#REF!</v>
      </c>
      <c r="K298" s="86" t="e">
        <f>'報告書（事業主控）'!#REF!</f>
        <v>#REF!</v>
      </c>
      <c r="L298" s="86">
        <f t="shared" si="34"/>
        <v>0</v>
      </c>
      <c r="M298" s="86">
        <f t="shared" si="36"/>
        <v>0</v>
      </c>
      <c r="N298" s="86" t="e">
        <f t="shared" si="35"/>
        <v>#REF!</v>
      </c>
      <c r="O298" s="86" t="e">
        <f t="shared" si="37"/>
        <v>#REF!</v>
      </c>
      <c r="P298" s="86">
        <f>INT(SUMIF(O298:O306,0,I298:I306)*105/108)</f>
        <v>0</v>
      </c>
      <c r="Q298" s="86">
        <f>INT(P298*IF(COUNTIF(R298:R306,1)=0,0,SUMIF(R298:R306,1,G298:G306)/COUNTIF(R298:R306,1))/100)</f>
        <v>0</v>
      </c>
      <c r="R298" s="86" t="e">
        <f>IF(AND(J298=0,C298&gt;=設定シート!E$85,C298&lt;=設定シート!G$85),1,0)</f>
        <v>#REF!</v>
      </c>
    </row>
    <row r="299" spans="1:18" ht="15" customHeight="1">
      <c r="B299" s="86">
        <v>2</v>
      </c>
      <c r="C299" s="86" t="e">
        <f>'報告書（事業主控）'!#REF!</f>
        <v>#REF!</v>
      </c>
      <c r="E299" s="86" t="e">
        <f>'報告書（事業主控）'!#REF!</f>
        <v>#REF!</v>
      </c>
      <c r="F299" s="86" t="e">
        <f>'報告書（事業主控）'!#REF!</f>
        <v>#REF!</v>
      </c>
      <c r="G299" s="86" t="str">
        <f>IF(ISERROR(VLOOKUP(E299,労務比率,'報告書（事業主控）'!#REF!,FALSE)),"",VLOOKUP(E299,労務比率,'報告書（事業主控）'!#REF!,FALSE))</f>
        <v/>
      </c>
      <c r="H299" s="86" t="str">
        <f>IF(ISERROR(VLOOKUP(E299,労務比率,'報告書（事業主控）'!#REF!+1,FALSE)),"",VLOOKUP(E299,労務比率,'報告書（事業主控）'!#REF!+1,FALSE))</f>
        <v/>
      </c>
      <c r="I299" s="86" t="e">
        <f>'報告書（事業主控）'!#REF!</f>
        <v>#REF!</v>
      </c>
      <c r="J299" s="86" t="e">
        <f>'報告書（事業主控）'!#REF!</f>
        <v>#REF!</v>
      </c>
      <c r="K299" s="86" t="e">
        <f>'報告書（事業主控）'!#REF!</f>
        <v>#REF!</v>
      </c>
      <c r="L299" s="86">
        <f t="shared" si="34"/>
        <v>0</v>
      </c>
      <c r="M299" s="86">
        <f t="shared" si="36"/>
        <v>0</v>
      </c>
      <c r="N299" s="86" t="e">
        <f t="shared" si="35"/>
        <v>#REF!</v>
      </c>
      <c r="O299" s="86" t="e">
        <f t="shared" si="37"/>
        <v>#REF!</v>
      </c>
      <c r="R299" s="86" t="e">
        <f>IF(AND(J299=0,C299&gt;=設定シート!E$85,C299&lt;=設定シート!G$85),1,0)</f>
        <v>#REF!</v>
      </c>
    </row>
    <row r="300" spans="1:18" ht="15" customHeight="1">
      <c r="B300" s="86">
        <v>3</v>
      </c>
      <c r="C300" s="86" t="e">
        <f>'報告書（事業主控）'!#REF!</f>
        <v>#REF!</v>
      </c>
      <c r="E300" s="86" t="e">
        <f>'報告書（事業主控）'!#REF!</f>
        <v>#REF!</v>
      </c>
      <c r="F300" s="86" t="e">
        <f>'報告書（事業主控）'!#REF!</f>
        <v>#REF!</v>
      </c>
      <c r="G300" s="86" t="str">
        <f>IF(ISERROR(VLOOKUP(E300,労務比率,'報告書（事業主控）'!#REF!,FALSE)),"",VLOOKUP(E300,労務比率,'報告書（事業主控）'!#REF!,FALSE))</f>
        <v/>
      </c>
      <c r="H300" s="86" t="str">
        <f>IF(ISERROR(VLOOKUP(E300,労務比率,'報告書（事業主控）'!#REF!+1,FALSE)),"",VLOOKUP(E300,労務比率,'報告書（事業主控）'!#REF!+1,FALSE))</f>
        <v/>
      </c>
      <c r="I300" s="86" t="e">
        <f>'報告書（事業主控）'!#REF!</f>
        <v>#REF!</v>
      </c>
      <c r="J300" s="86" t="e">
        <f>'報告書（事業主控）'!#REF!</f>
        <v>#REF!</v>
      </c>
      <c r="K300" s="86" t="e">
        <f>'報告書（事業主控）'!#REF!</f>
        <v>#REF!</v>
      </c>
      <c r="L300" s="86">
        <f t="shared" si="34"/>
        <v>0</v>
      </c>
      <c r="M300" s="86">
        <f t="shared" si="36"/>
        <v>0</v>
      </c>
      <c r="N300" s="86" t="e">
        <f t="shared" si="35"/>
        <v>#REF!</v>
      </c>
      <c r="O300" s="86" t="e">
        <f t="shared" si="37"/>
        <v>#REF!</v>
      </c>
      <c r="R300" s="86" t="e">
        <f>IF(AND(J300=0,C300&gt;=設定シート!E$85,C300&lt;=設定シート!G$85),1,0)</f>
        <v>#REF!</v>
      </c>
    </row>
    <row r="301" spans="1:18" ht="15" customHeight="1">
      <c r="B301" s="86">
        <v>4</v>
      </c>
      <c r="C301" s="86" t="e">
        <f>'報告書（事業主控）'!#REF!</f>
        <v>#REF!</v>
      </c>
      <c r="E301" s="86" t="e">
        <f>'報告書（事業主控）'!#REF!</f>
        <v>#REF!</v>
      </c>
      <c r="F301" s="86" t="e">
        <f>'報告書（事業主控）'!#REF!</f>
        <v>#REF!</v>
      </c>
      <c r="G301" s="86" t="str">
        <f>IF(ISERROR(VLOOKUP(E301,労務比率,'報告書（事業主控）'!#REF!,FALSE)),"",VLOOKUP(E301,労務比率,'報告書（事業主控）'!#REF!,FALSE))</f>
        <v/>
      </c>
      <c r="H301" s="86" t="str">
        <f>IF(ISERROR(VLOOKUP(E301,労務比率,'報告書（事業主控）'!#REF!+1,FALSE)),"",VLOOKUP(E301,労務比率,'報告書（事業主控）'!#REF!+1,FALSE))</f>
        <v/>
      </c>
      <c r="I301" s="86" t="e">
        <f>'報告書（事業主控）'!#REF!</f>
        <v>#REF!</v>
      </c>
      <c r="J301" s="86" t="e">
        <f>'報告書（事業主控）'!#REF!</f>
        <v>#REF!</v>
      </c>
      <c r="K301" s="86" t="e">
        <f>'報告書（事業主控）'!#REF!</f>
        <v>#REF!</v>
      </c>
      <c r="L301" s="86">
        <f t="shared" si="34"/>
        <v>0</v>
      </c>
      <c r="M301" s="86">
        <f t="shared" si="36"/>
        <v>0</v>
      </c>
      <c r="N301" s="86" t="e">
        <f t="shared" si="35"/>
        <v>#REF!</v>
      </c>
      <c r="O301" s="86" t="e">
        <f t="shared" si="37"/>
        <v>#REF!</v>
      </c>
      <c r="R301" s="86" t="e">
        <f>IF(AND(J301=0,C301&gt;=設定シート!E$85,C301&lt;=設定シート!G$85),1,0)</f>
        <v>#REF!</v>
      </c>
    </row>
    <row r="302" spans="1:18" ht="15" customHeight="1">
      <c r="B302" s="86">
        <v>5</v>
      </c>
      <c r="C302" s="86" t="e">
        <f>'報告書（事業主控）'!#REF!</f>
        <v>#REF!</v>
      </c>
      <c r="E302" s="86" t="e">
        <f>'報告書（事業主控）'!#REF!</f>
        <v>#REF!</v>
      </c>
      <c r="F302" s="86" t="e">
        <f>'報告書（事業主控）'!#REF!</f>
        <v>#REF!</v>
      </c>
      <c r="G302" s="86" t="str">
        <f>IF(ISERROR(VLOOKUP(E302,労務比率,'報告書（事業主控）'!#REF!,FALSE)),"",VLOOKUP(E302,労務比率,'報告書（事業主控）'!#REF!,FALSE))</f>
        <v/>
      </c>
      <c r="H302" s="86" t="str">
        <f>IF(ISERROR(VLOOKUP(E302,労務比率,'報告書（事業主控）'!#REF!+1,FALSE)),"",VLOOKUP(E302,労務比率,'報告書（事業主控）'!#REF!+1,FALSE))</f>
        <v/>
      </c>
      <c r="I302" s="86" t="e">
        <f>'報告書（事業主控）'!#REF!</f>
        <v>#REF!</v>
      </c>
      <c r="J302" s="86" t="e">
        <f>'報告書（事業主控）'!#REF!</f>
        <v>#REF!</v>
      </c>
      <c r="K302" s="86" t="e">
        <f>'報告書（事業主控）'!#REF!</f>
        <v>#REF!</v>
      </c>
      <c r="L302" s="86">
        <f t="shared" si="34"/>
        <v>0</v>
      </c>
      <c r="M302" s="86">
        <f t="shared" si="36"/>
        <v>0</v>
      </c>
      <c r="N302" s="86" t="e">
        <f t="shared" si="35"/>
        <v>#REF!</v>
      </c>
      <c r="O302" s="86" t="e">
        <f t="shared" si="37"/>
        <v>#REF!</v>
      </c>
      <c r="R302" s="86" t="e">
        <f>IF(AND(J302=0,C302&gt;=設定シート!E$85,C302&lt;=設定シート!G$85),1,0)</f>
        <v>#REF!</v>
      </c>
    </row>
    <row r="303" spans="1:18" ht="15" customHeight="1">
      <c r="B303" s="86">
        <v>6</v>
      </c>
      <c r="C303" s="86" t="e">
        <f>'報告書（事業主控）'!#REF!</f>
        <v>#REF!</v>
      </c>
      <c r="E303" s="86" t="e">
        <f>'報告書（事業主控）'!#REF!</f>
        <v>#REF!</v>
      </c>
      <c r="F303" s="86" t="e">
        <f>'報告書（事業主控）'!#REF!</f>
        <v>#REF!</v>
      </c>
      <c r="G303" s="86" t="str">
        <f>IF(ISERROR(VLOOKUP(E303,労務比率,'報告書（事業主控）'!#REF!,FALSE)),"",VLOOKUP(E303,労務比率,'報告書（事業主控）'!#REF!,FALSE))</f>
        <v/>
      </c>
      <c r="H303" s="86" t="str">
        <f>IF(ISERROR(VLOOKUP(E303,労務比率,'報告書（事業主控）'!#REF!+1,FALSE)),"",VLOOKUP(E303,労務比率,'報告書（事業主控）'!#REF!+1,FALSE))</f>
        <v/>
      </c>
      <c r="I303" s="86" t="e">
        <f>'報告書（事業主控）'!#REF!</f>
        <v>#REF!</v>
      </c>
      <c r="J303" s="86" t="e">
        <f>'報告書（事業主控）'!#REF!</f>
        <v>#REF!</v>
      </c>
      <c r="K303" s="86" t="e">
        <f>'報告書（事業主控）'!#REF!</f>
        <v>#REF!</v>
      </c>
      <c r="L303" s="86">
        <f t="shared" si="34"/>
        <v>0</v>
      </c>
      <c r="M303" s="86">
        <f t="shared" si="36"/>
        <v>0</v>
      </c>
      <c r="N303" s="86" t="e">
        <f t="shared" si="35"/>
        <v>#REF!</v>
      </c>
      <c r="O303" s="86" t="e">
        <f t="shared" si="37"/>
        <v>#REF!</v>
      </c>
      <c r="R303" s="86" t="e">
        <f>IF(AND(J303=0,C303&gt;=設定シート!E$85,C303&lt;=設定シート!G$85),1,0)</f>
        <v>#REF!</v>
      </c>
    </row>
    <row r="304" spans="1:18" ht="15" customHeight="1">
      <c r="B304" s="86">
        <v>7</v>
      </c>
      <c r="C304" s="86" t="e">
        <f>'報告書（事業主控）'!#REF!</f>
        <v>#REF!</v>
      </c>
      <c r="E304" s="86" t="e">
        <f>'報告書（事業主控）'!#REF!</f>
        <v>#REF!</v>
      </c>
      <c r="F304" s="86" t="e">
        <f>'報告書（事業主控）'!#REF!</f>
        <v>#REF!</v>
      </c>
      <c r="G304" s="86" t="str">
        <f>IF(ISERROR(VLOOKUP(E304,労務比率,'報告書（事業主控）'!#REF!,FALSE)),"",VLOOKUP(E304,労務比率,'報告書（事業主控）'!#REF!,FALSE))</f>
        <v/>
      </c>
      <c r="H304" s="86" t="str">
        <f>IF(ISERROR(VLOOKUP(E304,労務比率,'報告書（事業主控）'!#REF!+1,FALSE)),"",VLOOKUP(E304,労務比率,'報告書（事業主控）'!#REF!+1,FALSE))</f>
        <v/>
      </c>
      <c r="I304" s="86" t="e">
        <f>'報告書（事業主控）'!#REF!</f>
        <v>#REF!</v>
      </c>
      <c r="J304" s="86" t="e">
        <f>'報告書（事業主控）'!#REF!</f>
        <v>#REF!</v>
      </c>
      <c r="K304" s="86" t="e">
        <f>'報告書（事業主控）'!#REF!</f>
        <v>#REF!</v>
      </c>
      <c r="L304" s="86">
        <f t="shared" si="34"/>
        <v>0</v>
      </c>
      <c r="M304" s="86">
        <f t="shared" si="36"/>
        <v>0</v>
      </c>
      <c r="N304" s="86" t="e">
        <f t="shared" si="35"/>
        <v>#REF!</v>
      </c>
      <c r="O304" s="86" t="e">
        <f t="shared" si="37"/>
        <v>#REF!</v>
      </c>
      <c r="R304" s="86" t="e">
        <f>IF(AND(J304=0,C304&gt;=設定シート!E$85,C304&lt;=設定シート!G$85),1,0)</f>
        <v>#REF!</v>
      </c>
    </row>
    <row r="305" spans="1:18" ht="15" customHeight="1">
      <c r="B305" s="86">
        <v>8</v>
      </c>
      <c r="C305" s="86" t="e">
        <f>'報告書（事業主控）'!#REF!</f>
        <v>#REF!</v>
      </c>
      <c r="E305" s="86" t="e">
        <f>'報告書（事業主控）'!#REF!</f>
        <v>#REF!</v>
      </c>
      <c r="F305" s="86" t="e">
        <f>'報告書（事業主控）'!#REF!</f>
        <v>#REF!</v>
      </c>
      <c r="G305" s="86" t="str">
        <f>IF(ISERROR(VLOOKUP(E305,労務比率,'報告書（事業主控）'!#REF!,FALSE)),"",VLOOKUP(E305,労務比率,'報告書（事業主控）'!#REF!,FALSE))</f>
        <v/>
      </c>
      <c r="H305" s="86" t="str">
        <f>IF(ISERROR(VLOOKUP(E305,労務比率,'報告書（事業主控）'!#REF!+1,FALSE)),"",VLOOKUP(E305,労務比率,'報告書（事業主控）'!#REF!+1,FALSE))</f>
        <v/>
      </c>
      <c r="I305" s="86" t="e">
        <f>'報告書（事業主控）'!#REF!</f>
        <v>#REF!</v>
      </c>
      <c r="J305" s="86" t="e">
        <f>'報告書（事業主控）'!#REF!</f>
        <v>#REF!</v>
      </c>
      <c r="K305" s="86" t="e">
        <f>'報告書（事業主控）'!#REF!</f>
        <v>#REF!</v>
      </c>
      <c r="L305" s="86">
        <f t="shared" si="34"/>
        <v>0</v>
      </c>
      <c r="M305" s="86">
        <f t="shared" si="36"/>
        <v>0</v>
      </c>
      <c r="N305" s="86" t="e">
        <f t="shared" si="35"/>
        <v>#REF!</v>
      </c>
      <c r="O305" s="86" t="e">
        <f t="shared" si="37"/>
        <v>#REF!</v>
      </c>
      <c r="R305" s="86" t="e">
        <f>IF(AND(J305=0,C305&gt;=設定シート!E$85,C305&lt;=設定シート!G$85),1,0)</f>
        <v>#REF!</v>
      </c>
    </row>
    <row r="306" spans="1:18" ht="15" customHeight="1">
      <c r="B306" s="86">
        <v>9</v>
      </c>
      <c r="C306" s="86" t="e">
        <f>'報告書（事業主控）'!#REF!</f>
        <v>#REF!</v>
      </c>
      <c r="E306" s="86" t="e">
        <f>'報告書（事業主控）'!#REF!</f>
        <v>#REF!</v>
      </c>
      <c r="F306" s="86" t="e">
        <f>'報告書（事業主控）'!#REF!</f>
        <v>#REF!</v>
      </c>
      <c r="G306" s="86" t="str">
        <f>IF(ISERROR(VLOOKUP(E306,労務比率,'報告書（事業主控）'!#REF!,FALSE)),"",VLOOKUP(E306,労務比率,'報告書（事業主控）'!#REF!,FALSE))</f>
        <v/>
      </c>
      <c r="H306" s="86" t="str">
        <f>IF(ISERROR(VLOOKUP(E306,労務比率,'報告書（事業主控）'!#REF!+1,FALSE)),"",VLOOKUP(E306,労務比率,'報告書（事業主控）'!#REF!+1,FALSE))</f>
        <v/>
      </c>
      <c r="I306" s="86" t="e">
        <f>'報告書（事業主控）'!#REF!</f>
        <v>#REF!</v>
      </c>
      <c r="J306" s="86" t="e">
        <f>'報告書（事業主控）'!#REF!</f>
        <v>#REF!</v>
      </c>
      <c r="K306" s="86" t="e">
        <f>'報告書（事業主控）'!#REF!</f>
        <v>#REF!</v>
      </c>
      <c r="L306" s="86">
        <f t="shared" si="34"/>
        <v>0</v>
      </c>
      <c r="M306" s="86">
        <f t="shared" si="36"/>
        <v>0</v>
      </c>
      <c r="N306" s="86" t="e">
        <f t="shared" si="35"/>
        <v>#REF!</v>
      </c>
      <c r="O306" s="86" t="e">
        <f t="shared" si="37"/>
        <v>#REF!</v>
      </c>
      <c r="R306" s="86" t="e">
        <f>IF(AND(J306=0,C306&gt;=設定シート!E$85,C306&lt;=設定シート!G$85),1,0)</f>
        <v>#REF!</v>
      </c>
    </row>
    <row r="307" spans="1:18" ht="15" customHeight="1">
      <c r="A307" s="86">
        <v>30</v>
      </c>
      <c r="B307" s="86">
        <v>1</v>
      </c>
      <c r="C307" s="86" t="e">
        <f>'報告書（事業主控）'!#REF!</f>
        <v>#REF!</v>
      </c>
      <c r="E307" s="86" t="e">
        <f>'報告書（事業主控）'!#REF!</f>
        <v>#REF!</v>
      </c>
      <c r="F307" s="86" t="e">
        <f>'報告書（事業主控）'!#REF!</f>
        <v>#REF!</v>
      </c>
      <c r="G307" s="86" t="str">
        <f>IF(ISERROR(VLOOKUP(E307,労務比率,'報告書（事業主控）'!#REF!,FALSE)),"",VLOOKUP(E307,労務比率,'報告書（事業主控）'!#REF!,FALSE))</f>
        <v/>
      </c>
      <c r="H307" s="86" t="str">
        <f>IF(ISERROR(VLOOKUP(E307,労務比率,'報告書（事業主控）'!#REF!+1,FALSE)),"",VLOOKUP(E307,労務比率,'報告書（事業主控）'!#REF!+1,FALSE))</f>
        <v/>
      </c>
      <c r="I307" s="86" t="e">
        <f>'報告書（事業主控）'!#REF!</f>
        <v>#REF!</v>
      </c>
      <c r="J307" s="86" t="e">
        <f>'報告書（事業主控）'!#REF!</f>
        <v>#REF!</v>
      </c>
      <c r="K307" s="86" t="e">
        <f>'報告書（事業主控）'!#REF!</f>
        <v>#REF!</v>
      </c>
      <c r="L307" s="86">
        <f t="shared" si="34"/>
        <v>0</v>
      </c>
      <c r="M307" s="86">
        <f t="shared" si="36"/>
        <v>0</v>
      </c>
      <c r="N307" s="86" t="e">
        <f t="shared" ref="N307:N315" si="38">IF(R307=1,0,I307)</f>
        <v>#REF!</v>
      </c>
      <c r="O307" s="86" t="e">
        <f t="shared" si="37"/>
        <v>#REF!</v>
      </c>
      <c r="P307" s="86">
        <f>INT(SUMIF(O307:O315,0,I307:I315)*105/108)</f>
        <v>0</v>
      </c>
      <c r="Q307" s="86">
        <f>INT(P307*IF(COUNTIF(R307:R315,1)=0,0,SUMIF(R307:R315,1,G307:G315)/COUNTIF(R307:R315,1))/100)</f>
        <v>0</v>
      </c>
      <c r="R307" s="86" t="e">
        <f>IF(AND(J307=0,C307&gt;=設定シート!E$85,C307&lt;=設定シート!G$85),1,0)</f>
        <v>#REF!</v>
      </c>
    </row>
    <row r="308" spans="1:18" ht="15" customHeight="1">
      <c r="B308" s="86">
        <v>2</v>
      </c>
      <c r="C308" s="86" t="e">
        <f>'報告書（事業主控）'!#REF!</f>
        <v>#REF!</v>
      </c>
      <c r="E308" s="86" t="e">
        <f>'報告書（事業主控）'!#REF!</f>
        <v>#REF!</v>
      </c>
      <c r="F308" s="86" t="e">
        <f>'報告書（事業主控）'!#REF!</f>
        <v>#REF!</v>
      </c>
      <c r="G308" s="86" t="str">
        <f>IF(ISERROR(VLOOKUP(E308,労務比率,'報告書（事業主控）'!#REF!,FALSE)),"",VLOOKUP(E308,労務比率,'報告書（事業主控）'!#REF!,FALSE))</f>
        <v/>
      </c>
      <c r="H308" s="86" t="str">
        <f>IF(ISERROR(VLOOKUP(E308,労務比率,'報告書（事業主控）'!#REF!+1,FALSE)),"",VLOOKUP(E308,労務比率,'報告書（事業主控）'!#REF!+1,FALSE))</f>
        <v/>
      </c>
      <c r="I308" s="86" t="e">
        <f>'報告書（事業主控）'!#REF!</f>
        <v>#REF!</v>
      </c>
      <c r="J308" s="86" t="e">
        <f>'報告書（事業主控）'!#REF!</f>
        <v>#REF!</v>
      </c>
      <c r="K308" s="86" t="e">
        <f>'報告書（事業主控）'!#REF!</f>
        <v>#REF!</v>
      </c>
      <c r="L308" s="86">
        <f t="shared" ref="L308:L315" si="39">IF(ISERROR(INT((ROUNDDOWN(I308*G308/100,0)+K308)/1000)),0,INT((ROUNDDOWN(I308*G308/100,0)+K308)/1000))</f>
        <v>0</v>
      </c>
      <c r="M308" s="86">
        <f t="shared" si="36"/>
        <v>0</v>
      </c>
      <c r="N308" s="86" t="e">
        <f t="shared" si="38"/>
        <v>#REF!</v>
      </c>
      <c r="O308" s="86" t="e">
        <f t="shared" si="37"/>
        <v>#REF!</v>
      </c>
      <c r="R308" s="86" t="e">
        <f>IF(AND(J308=0,C308&gt;=設定シート!E$85,C308&lt;=設定シート!G$85),1,0)</f>
        <v>#REF!</v>
      </c>
    </row>
    <row r="309" spans="1:18" ht="15" customHeight="1">
      <c r="B309" s="86">
        <v>3</v>
      </c>
      <c r="C309" s="86" t="e">
        <f>'報告書（事業主控）'!#REF!</f>
        <v>#REF!</v>
      </c>
      <c r="E309" s="86" t="e">
        <f>'報告書（事業主控）'!#REF!</f>
        <v>#REF!</v>
      </c>
      <c r="F309" s="86" t="e">
        <f>'報告書（事業主控）'!#REF!</f>
        <v>#REF!</v>
      </c>
      <c r="G309" s="86" t="str">
        <f>IF(ISERROR(VLOOKUP(E309,労務比率,'報告書（事業主控）'!#REF!,FALSE)),"",VLOOKUP(E309,労務比率,'報告書（事業主控）'!#REF!,FALSE))</f>
        <v/>
      </c>
      <c r="H309" s="86" t="str">
        <f>IF(ISERROR(VLOOKUP(E309,労務比率,'報告書（事業主控）'!#REF!+1,FALSE)),"",VLOOKUP(E309,労務比率,'報告書（事業主控）'!#REF!+1,FALSE))</f>
        <v/>
      </c>
      <c r="I309" s="86" t="e">
        <f>'報告書（事業主控）'!#REF!</f>
        <v>#REF!</v>
      </c>
      <c r="J309" s="86" t="e">
        <f>'報告書（事業主控）'!#REF!</f>
        <v>#REF!</v>
      </c>
      <c r="K309" s="86" t="e">
        <f>'報告書（事業主控）'!#REF!</f>
        <v>#REF!</v>
      </c>
      <c r="L309" s="86">
        <f t="shared" si="39"/>
        <v>0</v>
      </c>
      <c r="M309" s="86">
        <f t="shared" si="36"/>
        <v>0</v>
      </c>
      <c r="N309" s="86" t="e">
        <f t="shared" si="38"/>
        <v>#REF!</v>
      </c>
      <c r="O309" s="86" t="e">
        <f t="shared" si="37"/>
        <v>#REF!</v>
      </c>
      <c r="R309" s="86" t="e">
        <f>IF(AND(J309=0,C309&gt;=設定シート!E$85,C309&lt;=設定シート!G$85),1,0)</f>
        <v>#REF!</v>
      </c>
    </row>
    <row r="310" spans="1:18" ht="15" customHeight="1">
      <c r="B310" s="86">
        <v>4</v>
      </c>
      <c r="C310" s="86" t="e">
        <f>'報告書（事業主控）'!#REF!</f>
        <v>#REF!</v>
      </c>
      <c r="E310" s="86" t="e">
        <f>'報告書（事業主控）'!#REF!</f>
        <v>#REF!</v>
      </c>
      <c r="F310" s="86" t="e">
        <f>'報告書（事業主控）'!#REF!</f>
        <v>#REF!</v>
      </c>
      <c r="G310" s="86" t="str">
        <f>IF(ISERROR(VLOOKUP(E310,労務比率,'報告書（事業主控）'!#REF!,FALSE)),"",VLOOKUP(E310,労務比率,'報告書（事業主控）'!#REF!,FALSE))</f>
        <v/>
      </c>
      <c r="H310" s="86" t="str">
        <f>IF(ISERROR(VLOOKUP(E310,労務比率,'報告書（事業主控）'!#REF!+1,FALSE)),"",VLOOKUP(E310,労務比率,'報告書（事業主控）'!#REF!+1,FALSE))</f>
        <v/>
      </c>
      <c r="I310" s="86" t="e">
        <f>'報告書（事業主控）'!#REF!</f>
        <v>#REF!</v>
      </c>
      <c r="J310" s="86" t="e">
        <f>'報告書（事業主控）'!#REF!</f>
        <v>#REF!</v>
      </c>
      <c r="K310" s="86" t="e">
        <f>'報告書（事業主控）'!#REF!</f>
        <v>#REF!</v>
      </c>
      <c r="L310" s="86">
        <f t="shared" si="39"/>
        <v>0</v>
      </c>
      <c r="M310" s="86">
        <f t="shared" si="36"/>
        <v>0</v>
      </c>
      <c r="N310" s="86" t="e">
        <f t="shared" si="38"/>
        <v>#REF!</v>
      </c>
      <c r="O310" s="86" t="e">
        <f t="shared" si="37"/>
        <v>#REF!</v>
      </c>
      <c r="R310" s="86" t="e">
        <f>IF(AND(J310=0,C310&gt;=設定シート!E$85,C310&lt;=設定シート!G$85),1,0)</f>
        <v>#REF!</v>
      </c>
    </row>
    <row r="311" spans="1:18" ht="15" customHeight="1">
      <c r="B311" s="86">
        <v>5</v>
      </c>
      <c r="C311" s="86" t="e">
        <f>'報告書（事業主控）'!#REF!</f>
        <v>#REF!</v>
      </c>
      <c r="E311" s="86" t="e">
        <f>'報告書（事業主控）'!#REF!</f>
        <v>#REF!</v>
      </c>
      <c r="F311" s="86" t="e">
        <f>'報告書（事業主控）'!#REF!</f>
        <v>#REF!</v>
      </c>
      <c r="G311" s="86" t="str">
        <f>IF(ISERROR(VLOOKUP(E311,労務比率,'報告書（事業主控）'!#REF!,FALSE)),"",VLOOKUP(E311,労務比率,'報告書（事業主控）'!#REF!,FALSE))</f>
        <v/>
      </c>
      <c r="H311" s="86" t="str">
        <f>IF(ISERROR(VLOOKUP(E311,労務比率,'報告書（事業主控）'!#REF!+1,FALSE)),"",VLOOKUP(E311,労務比率,'報告書（事業主控）'!#REF!+1,FALSE))</f>
        <v/>
      </c>
      <c r="I311" s="86" t="e">
        <f>'報告書（事業主控）'!#REF!</f>
        <v>#REF!</v>
      </c>
      <c r="J311" s="86" t="e">
        <f>'報告書（事業主控）'!#REF!</f>
        <v>#REF!</v>
      </c>
      <c r="K311" s="86" t="e">
        <f>'報告書（事業主控）'!#REF!</f>
        <v>#REF!</v>
      </c>
      <c r="L311" s="86">
        <f t="shared" si="39"/>
        <v>0</v>
      </c>
      <c r="M311" s="86">
        <f t="shared" si="36"/>
        <v>0</v>
      </c>
      <c r="N311" s="86" t="e">
        <f t="shared" si="38"/>
        <v>#REF!</v>
      </c>
      <c r="O311" s="86" t="e">
        <f t="shared" si="37"/>
        <v>#REF!</v>
      </c>
      <c r="R311" s="86" t="e">
        <f>IF(AND(J311=0,C311&gt;=設定シート!E$85,C311&lt;=設定シート!G$85),1,0)</f>
        <v>#REF!</v>
      </c>
    </row>
    <row r="312" spans="1:18" ht="15" customHeight="1">
      <c r="B312" s="86">
        <v>6</v>
      </c>
      <c r="C312" s="86" t="e">
        <f>'報告書（事業主控）'!#REF!</f>
        <v>#REF!</v>
      </c>
      <c r="E312" s="86" t="e">
        <f>'報告書（事業主控）'!#REF!</f>
        <v>#REF!</v>
      </c>
      <c r="F312" s="86" t="e">
        <f>'報告書（事業主控）'!#REF!</f>
        <v>#REF!</v>
      </c>
      <c r="G312" s="86" t="str">
        <f>IF(ISERROR(VLOOKUP(E312,労務比率,'報告書（事業主控）'!#REF!,FALSE)),"",VLOOKUP(E312,労務比率,'報告書（事業主控）'!#REF!,FALSE))</f>
        <v/>
      </c>
      <c r="H312" s="86" t="str">
        <f>IF(ISERROR(VLOOKUP(E312,労務比率,'報告書（事業主控）'!#REF!+1,FALSE)),"",VLOOKUP(E312,労務比率,'報告書（事業主控）'!#REF!+1,FALSE))</f>
        <v/>
      </c>
      <c r="I312" s="86" t="e">
        <f>'報告書（事業主控）'!#REF!</f>
        <v>#REF!</v>
      </c>
      <c r="J312" s="86" t="e">
        <f>'報告書（事業主控）'!#REF!</f>
        <v>#REF!</v>
      </c>
      <c r="K312" s="86" t="e">
        <f>'報告書（事業主控）'!#REF!</f>
        <v>#REF!</v>
      </c>
      <c r="L312" s="86">
        <f t="shared" si="39"/>
        <v>0</v>
      </c>
      <c r="M312" s="86">
        <f t="shared" ref="M312:M315" si="40">IF(ISERROR(L312*H312),0,L312*H312)</f>
        <v>0</v>
      </c>
      <c r="N312" s="86" t="e">
        <f t="shared" si="38"/>
        <v>#REF!</v>
      </c>
      <c r="O312" s="86" t="e">
        <f t="shared" si="37"/>
        <v>#REF!</v>
      </c>
      <c r="R312" s="86" t="e">
        <f>IF(AND(J312=0,C312&gt;=設定シート!E$85,C312&lt;=設定シート!G$85),1,0)</f>
        <v>#REF!</v>
      </c>
    </row>
    <row r="313" spans="1:18" ht="15" customHeight="1">
      <c r="B313" s="86">
        <v>7</v>
      </c>
      <c r="C313" s="86" t="e">
        <f>'報告書（事業主控）'!#REF!</f>
        <v>#REF!</v>
      </c>
      <c r="E313" s="86" t="e">
        <f>'報告書（事業主控）'!#REF!</f>
        <v>#REF!</v>
      </c>
      <c r="F313" s="86" t="e">
        <f>'報告書（事業主控）'!#REF!</f>
        <v>#REF!</v>
      </c>
      <c r="G313" s="86" t="str">
        <f>IF(ISERROR(VLOOKUP(E313,労務比率,'報告書（事業主控）'!#REF!,FALSE)),"",VLOOKUP(E313,労務比率,'報告書（事業主控）'!#REF!,FALSE))</f>
        <v/>
      </c>
      <c r="H313" s="86" t="str">
        <f>IF(ISERROR(VLOOKUP(E313,労務比率,'報告書（事業主控）'!#REF!+1,FALSE)),"",VLOOKUP(E313,労務比率,'報告書（事業主控）'!#REF!+1,FALSE))</f>
        <v/>
      </c>
      <c r="I313" s="86" t="e">
        <f>'報告書（事業主控）'!#REF!</f>
        <v>#REF!</v>
      </c>
      <c r="J313" s="86" t="e">
        <f>'報告書（事業主控）'!#REF!</f>
        <v>#REF!</v>
      </c>
      <c r="K313" s="86" t="e">
        <f>'報告書（事業主控）'!#REF!</f>
        <v>#REF!</v>
      </c>
      <c r="L313" s="86">
        <f t="shared" si="39"/>
        <v>0</v>
      </c>
      <c r="M313" s="86">
        <f t="shared" si="40"/>
        <v>0</v>
      </c>
      <c r="N313" s="86" t="e">
        <f t="shared" si="38"/>
        <v>#REF!</v>
      </c>
      <c r="O313" s="86" t="e">
        <f t="shared" si="37"/>
        <v>#REF!</v>
      </c>
      <c r="R313" s="86" t="e">
        <f>IF(AND(J313=0,C313&gt;=設定シート!E$85,C313&lt;=設定シート!G$85),1,0)</f>
        <v>#REF!</v>
      </c>
    </row>
    <row r="314" spans="1:18" ht="15" customHeight="1">
      <c r="B314" s="86">
        <v>8</v>
      </c>
      <c r="C314" s="86" t="e">
        <f>'報告書（事業主控）'!#REF!</f>
        <v>#REF!</v>
      </c>
      <c r="E314" s="86" t="e">
        <f>'報告書（事業主控）'!#REF!</f>
        <v>#REF!</v>
      </c>
      <c r="F314" s="86" t="e">
        <f>'報告書（事業主控）'!#REF!</f>
        <v>#REF!</v>
      </c>
      <c r="G314" s="86" t="str">
        <f>IF(ISERROR(VLOOKUP(E314,労務比率,'報告書（事業主控）'!#REF!,FALSE)),"",VLOOKUP(E314,労務比率,'報告書（事業主控）'!#REF!,FALSE))</f>
        <v/>
      </c>
      <c r="H314" s="86" t="str">
        <f>IF(ISERROR(VLOOKUP(E314,労務比率,'報告書（事業主控）'!#REF!+1,FALSE)),"",VLOOKUP(E314,労務比率,'報告書（事業主控）'!#REF!+1,FALSE))</f>
        <v/>
      </c>
      <c r="I314" s="86" t="e">
        <f>'報告書（事業主控）'!#REF!</f>
        <v>#REF!</v>
      </c>
      <c r="J314" s="86" t="e">
        <f>'報告書（事業主控）'!#REF!</f>
        <v>#REF!</v>
      </c>
      <c r="K314" s="86" t="e">
        <f>'報告書（事業主控）'!#REF!</f>
        <v>#REF!</v>
      </c>
      <c r="L314" s="86">
        <f t="shared" si="39"/>
        <v>0</v>
      </c>
      <c r="M314" s="86">
        <f t="shared" si="40"/>
        <v>0</v>
      </c>
      <c r="N314" s="86" t="e">
        <f t="shared" si="38"/>
        <v>#REF!</v>
      </c>
      <c r="O314" s="86" t="e">
        <f t="shared" si="37"/>
        <v>#REF!</v>
      </c>
      <c r="R314" s="86" t="e">
        <f>IF(AND(J314=0,C314&gt;=設定シート!E$85,C314&lt;=設定シート!G$85),1,0)</f>
        <v>#REF!</v>
      </c>
    </row>
    <row r="315" spans="1:18" ht="15" customHeight="1">
      <c r="B315" s="86">
        <v>9</v>
      </c>
      <c r="C315" s="86" t="e">
        <f>'報告書（事業主控）'!#REF!</f>
        <v>#REF!</v>
      </c>
      <c r="E315" s="86" t="e">
        <f>'報告書（事業主控）'!#REF!</f>
        <v>#REF!</v>
      </c>
      <c r="F315" s="86" t="e">
        <f>'報告書（事業主控）'!#REF!</f>
        <v>#REF!</v>
      </c>
      <c r="G315" s="86" t="str">
        <f>IF(ISERROR(VLOOKUP(E315,労務比率,'報告書（事業主控）'!#REF!,FALSE)),"",VLOOKUP(E315,労務比率,'報告書（事業主控）'!#REF!,FALSE))</f>
        <v/>
      </c>
      <c r="H315" s="86" t="str">
        <f>IF(ISERROR(VLOOKUP(E315,労務比率,'報告書（事業主控）'!#REF!+1,FALSE)),"",VLOOKUP(E315,労務比率,'報告書（事業主控）'!#REF!+1,FALSE))</f>
        <v/>
      </c>
      <c r="I315" s="86" t="e">
        <f>'報告書（事業主控）'!#REF!</f>
        <v>#REF!</v>
      </c>
      <c r="J315" s="86" t="e">
        <f>'報告書（事業主控）'!#REF!</f>
        <v>#REF!</v>
      </c>
      <c r="K315" s="86" t="e">
        <f>'報告書（事業主控）'!#REF!</f>
        <v>#REF!</v>
      </c>
      <c r="L315" s="86">
        <f t="shared" si="39"/>
        <v>0</v>
      </c>
      <c r="M315" s="86">
        <f t="shared" si="40"/>
        <v>0</v>
      </c>
      <c r="N315" s="86" t="e">
        <f t="shared" si="38"/>
        <v>#REF!</v>
      </c>
      <c r="O315" s="86" t="e">
        <f t="shared" si="37"/>
        <v>#REF!</v>
      </c>
      <c r="R315" s="86"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T85"/>
  <sheetViews>
    <sheetView zoomScaleNormal="100" workbookViewId="0"/>
  </sheetViews>
  <sheetFormatPr defaultColWidth="9" defaultRowHeight="11.25"/>
  <cols>
    <col min="1" max="2" width="2.625" style="83" customWidth="1"/>
    <col min="3" max="14" width="8.125" style="83" customWidth="1"/>
    <col min="15" max="17" width="9" style="83"/>
    <col min="18" max="18" width="31.875" style="83" bestFit="1" customWidth="1"/>
    <col min="19" max="19" width="9" style="83"/>
    <col min="20" max="20" width="31.875" style="83" customWidth="1"/>
    <col min="21" max="16384" width="9" style="83"/>
  </cols>
  <sheetData>
    <row r="2" spans="2:10" ht="18.75">
      <c r="B2" s="117" t="s">
        <v>171</v>
      </c>
    </row>
    <row r="4" spans="2:10">
      <c r="B4" s="83" t="s">
        <v>137</v>
      </c>
    </row>
    <row r="5" spans="2:10">
      <c r="C5" s="83" t="s">
        <v>169</v>
      </c>
      <c r="D5" s="2"/>
      <c r="E5" s="2"/>
      <c r="F5" s="2"/>
      <c r="G5" s="2"/>
      <c r="H5" s="2"/>
      <c r="I5" s="2"/>
    </row>
    <row r="6" spans="2:10">
      <c r="C6" s="766" t="s">
        <v>138</v>
      </c>
      <c r="D6" s="779"/>
      <c r="E6" s="779"/>
      <c r="F6" s="779"/>
      <c r="G6" s="779"/>
      <c r="H6" s="779"/>
      <c r="I6" s="779"/>
      <c r="J6" s="780"/>
    </row>
    <row r="7" spans="2:10">
      <c r="C7" s="781"/>
      <c r="D7" s="752"/>
      <c r="E7" s="752"/>
      <c r="F7" s="752"/>
      <c r="G7" s="752"/>
      <c r="H7" s="752"/>
      <c r="I7" s="752"/>
      <c r="J7" s="753"/>
    </row>
    <row r="8" spans="2:10">
      <c r="C8" s="782" t="s">
        <v>139</v>
      </c>
      <c r="D8" s="786"/>
      <c r="E8" s="766" t="s">
        <v>140</v>
      </c>
      <c r="F8" s="779"/>
      <c r="G8" s="779"/>
      <c r="H8" s="779"/>
      <c r="I8" s="779"/>
      <c r="J8" s="780"/>
    </row>
    <row r="9" spans="2:10">
      <c r="C9" s="782"/>
      <c r="D9" s="786"/>
      <c r="E9" s="781"/>
      <c r="F9" s="752"/>
      <c r="G9" s="752"/>
      <c r="H9" s="752"/>
      <c r="I9" s="752"/>
      <c r="J9" s="753"/>
    </row>
    <row r="10" spans="2:10" ht="11.25" customHeight="1">
      <c r="C10" s="782"/>
      <c r="D10" s="786"/>
      <c r="E10" s="782" t="s">
        <v>179</v>
      </c>
      <c r="F10" s="783"/>
      <c r="G10" s="782" t="s">
        <v>172</v>
      </c>
      <c r="H10" s="783"/>
      <c r="I10" s="782" t="s">
        <v>173</v>
      </c>
      <c r="J10" s="783"/>
    </row>
    <row r="11" spans="2:10" ht="11.25" customHeight="1">
      <c r="C11" s="787"/>
      <c r="D11" s="788"/>
      <c r="E11" s="784"/>
      <c r="F11" s="785"/>
      <c r="G11" s="784"/>
      <c r="H11" s="785"/>
      <c r="I11" s="784"/>
      <c r="J11" s="785"/>
    </row>
    <row r="12" spans="2:10">
      <c r="C12" s="113" t="s">
        <v>165</v>
      </c>
      <c r="D12" s="115" t="s">
        <v>166</v>
      </c>
      <c r="E12" s="113" t="s">
        <v>165</v>
      </c>
      <c r="F12" s="115" t="s">
        <v>166</v>
      </c>
      <c r="G12" s="113" t="s">
        <v>0</v>
      </c>
      <c r="H12" s="115" t="s">
        <v>166</v>
      </c>
      <c r="I12" s="113" t="s">
        <v>0</v>
      </c>
      <c r="J12" s="115" t="s">
        <v>166</v>
      </c>
    </row>
    <row r="13" spans="2:10">
      <c r="C13" s="116">
        <v>2007</v>
      </c>
      <c r="D13" s="115" t="s">
        <v>167</v>
      </c>
      <c r="E13" s="116">
        <v>2018</v>
      </c>
      <c r="F13" s="115" t="s">
        <v>167</v>
      </c>
      <c r="G13" s="116">
        <v>2024</v>
      </c>
      <c r="H13" s="115" t="s">
        <v>167</v>
      </c>
      <c r="I13" s="116">
        <v>2024</v>
      </c>
      <c r="J13" s="115" t="s">
        <v>168</v>
      </c>
    </row>
    <row r="14" spans="2:10">
      <c r="C14" s="719" t="str">
        <f>TEXT(DATE(LEFT(C13,4),1,1),"ggge年")&amp;D13</f>
        <v>平成19年3月31日</v>
      </c>
      <c r="D14" s="720"/>
      <c r="E14" s="719" t="str">
        <f>TEXT(DATE(LEFT(E13,4),1,1),"ggge年")&amp;F13</f>
        <v>平成30年3月31日</v>
      </c>
      <c r="F14" s="720"/>
      <c r="G14" s="719" t="str">
        <f>TEXT(DATE(LEFT(G13,4),1,1),"ggge年")&amp;H13</f>
        <v>令和6年3月31日</v>
      </c>
      <c r="H14" s="720"/>
      <c r="I14" s="719" t="str">
        <f>TEXT(DATE(LEFT(I13,4),1,1),"ggge年")&amp;J13</f>
        <v>令和6年4月1日</v>
      </c>
      <c r="J14" s="720"/>
    </row>
    <row r="15" spans="2:10">
      <c r="C15" s="740">
        <f>DATEVALUE(C14)</f>
        <v>39172</v>
      </c>
      <c r="D15" s="741"/>
      <c r="E15" s="740">
        <f>DATEVALUE(E14)</f>
        <v>43190</v>
      </c>
      <c r="F15" s="741"/>
      <c r="G15" s="740">
        <f>DATEVALUE(G14)</f>
        <v>45382</v>
      </c>
      <c r="H15" s="741"/>
      <c r="I15" s="740">
        <f>DATEVALUE(I14)</f>
        <v>45383</v>
      </c>
      <c r="J15" s="741"/>
    </row>
    <row r="18" spans="2:17">
      <c r="B18" s="83" t="s">
        <v>141</v>
      </c>
    </row>
    <row r="19" spans="2:17">
      <c r="C19" s="83" t="s">
        <v>170</v>
      </c>
      <c r="D19" s="2"/>
      <c r="E19" s="2"/>
      <c r="F19" s="2"/>
      <c r="G19" s="2"/>
      <c r="H19" s="2"/>
      <c r="I19" s="2"/>
    </row>
    <row r="20" spans="2:17">
      <c r="C20" s="84" t="s">
        <v>142</v>
      </c>
      <c r="D20" s="103">
        <v>1</v>
      </c>
      <c r="E20" s="104" t="s">
        <v>143</v>
      </c>
    </row>
    <row r="21" spans="2:17">
      <c r="C21" s="84" t="s">
        <v>144</v>
      </c>
      <c r="D21" s="103">
        <v>2</v>
      </c>
      <c r="E21" s="104" t="s">
        <v>145</v>
      </c>
    </row>
    <row r="24" spans="2:17">
      <c r="B24" s="83" t="s">
        <v>177</v>
      </c>
    </row>
    <row r="25" spans="2:17">
      <c r="C25" s="83" t="s">
        <v>178</v>
      </c>
    </row>
    <row r="26" spans="2:17">
      <c r="D26" s="103">
        <v>32</v>
      </c>
    </row>
    <row r="29" spans="2:17">
      <c r="B29" s="83" t="s">
        <v>146</v>
      </c>
    </row>
    <row r="30" spans="2:17">
      <c r="C30" s="83" t="s">
        <v>147</v>
      </c>
    </row>
    <row r="31" spans="2:17" ht="11.25" customHeight="1">
      <c r="C31" s="766" t="s">
        <v>207</v>
      </c>
      <c r="D31" s="767"/>
      <c r="E31" s="767"/>
      <c r="F31" s="767"/>
      <c r="G31" s="767"/>
      <c r="H31" s="767"/>
      <c r="I31" s="767"/>
      <c r="J31" s="767"/>
      <c r="K31" s="767"/>
      <c r="L31" s="767"/>
      <c r="M31" s="767"/>
      <c r="N31" s="767"/>
      <c r="O31" s="767"/>
      <c r="P31" s="768"/>
      <c r="Q31" s="87"/>
    </row>
    <row r="32" spans="2:17" ht="11.25" customHeight="1">
      <c r="C32" s="769"/>
      <c r="D32" s="770"/>
      <c r="E32" s="770"/>
      <c r="F32" s="770"/>
      <c r="G32" s="770"/>
      <c r="H32" s="770"/>
      <c r="I32" s="770"/>
      <c r="J32" s="770"/>
      <c r="K32" s="770"/>
      <c r="L32" s="770"/>
      <c r="M32" s="770"/>
      <c r="N32" s="770"/>
      <c r="O32" s="770"/>
      <c r="P32" s="771"/>
      <c r="Q32" s="87"/>
    </row>
    <row r="33" spans="3:20" ht="11.25" customHeight="1">
      <c r="C33" s="760" t="s">
        <v>32</v>
      </c>
      <c r="D33" s="761"/>
      <c r="E33" s="761"/>
      <c r="F33" s="762"/>
      <c r="G33" s="763" t="s">
        <v>55</v>
      </c>
      <c r="H33" s="761"/>
      <c r="I33" s="761"/>
      <c r="J33" s="762"/>
      <c r="K33" s="763" t="s">
        <v>33</v>
      </c>
      <c r="L33" s="761"/>
      <c r="M33" s="761"/>
      <c r="N33" s="761"/>
      <c r="O33" s="803" t="s">
        <v>208</v>
      </c>
      <c r="P33" s="803"/>
      <c r="Q33" s="87"/>
    </row>
    <row r="34" spans="3:20" ht="11.25" customHeight="1">
      <c r="C34" s="213">
        <v>2012</v>
      </c>
      <c r="D34" s="138" t="s">
        <v>168</v>
      </c>
      <c r="E34" s="139">
        <v>2015</v>
      </c>
      <c r="F34" s="140" t="s">
        <v>167</v>
      </c>
      <c r="G34" s="141">
        <f>E34</f>
        <v>2015</v>
      </c>
      <c r="H34" s="138" t="s">
        <v>168</v>
      </c>
      <c r="I34" s="139">
        <v>2018</v>
      </c>
      <c r="J34" s="140" t="s">
        <v>167</v>
      </c>
      <c r="K34" s="141">
        <f>I34</f>
        <v>2018</v>
      </c>
      <c r="L34" s="138" t="s">
        <v>168</v>
      </c>
      <c r="M34" s="139">
        <v>2024</v>
      </c>
      <c r="N34" s="140" t="s">
        <v>167</v>
      </c>
      <c r="O34" s="141">
        <f t="shared" ref="O34" si="0">M34</f>
        <v>2024</v>
      </c>
      <c r="P34" s="138" t="s">
        <v>168</v>
      </c>
      <c r="Q34" s="214"/>
    </row>
    <row r="35" spans="3:20" ht="11.25" customHeight="1">
      <c r="C35" s="719" t="str">
        <f>TEXT(DATE(LEFT(C34,4),1,1),"ggge年")&amp;D34</f>
        <v>平成24年4月1日</v>
      </c>
      <c r="D35" s="720"/>
      <c r="E35" s="721" t="str">
        <f>TEXT(DATE(LEFT(E34,4),1,1),"ggge年")&amp;F34</f>
        <v>平成27年3月31日</v>
      </c>
      <c r="F35" s="722"/>
      <c r="G35" s="721" t="str">
        <f>TEXT(DATE(LEFT(G34,4),1,1),"ggge年")&amp;H34</f>
        <v>平成27年4月1日</v>
      </c>
      <c r="H35" s="720"/>
      <c r="I35" s="721" t="str">
        <f>TEXT(DATE(LEFT(I34,4),1,1),"ggge年")&amp;J34</f>
        <v>平成30年3月31日</v>
      </c>
      <c r="J35" s="722"/>
      <c r="K35" s="721" t="str">
        <f>TEXT(DATE(LEFT(K34,4),1,1),"ggge年")&amp;L34</f>
        <v>平成30年4月1日</v>
      </c>
      <c r="L35" s="720"/>
      <c r="M35" s="721" t="str">
        <f>TEXT(DATE(LEFT(M34,4),1,1),"ggge年")&amp;N34</f>
        <v>令和6年3月31日</v>
      </c>
      <c r="N35" s="722"/>
      <c r="O35" s="721" t="str">
        <f t="shared" ref="O35" si="1">TEXT(DATE(LEFT(O34,4),1,1),"ggge年")&amp;P34</f>
        <v>令和6年4月1日</v>
      </c>
      <c r="P35" s="720"/>
      <c r="Q35" s="215"/>
    </row>
    <row r="36" spans="3:20" ht="11.25" customHeight="1">
      <c r="C36" s="740">
        <f>DATEVALUE(C35)</f>
        <v>41000</v>
      </c>
      <c r="D36" s="741"/>
      <c r="E36" s="764">
        <f>DATEVALUE(E35)</f>
        <v>42094</v>
      </c>
      <c r="F36" s="765"/>
      <c r="G36" s="764">
        <f>DATEVALUE(G35)</f>
        <v>42095</v>
      </c>
      <c r="H36" s="741"/>
      <c r="I36" s="764">
        <f>DATEVALUE(I35)</f>
        <v>43190</v>
      </c>
      <c r="J36" s="765"/>
      <c r="K36" s="764">
        <f>DATEVALUE(K35)</f>
        <v>43191</v>
      </c>
      <c r="L36" s="741"/>
      <c r="M36" s="764">
        <f>DATEVALUE(M35)</f>
        <v>45382</v>
      </c>
      <c r="N36" s="765"/>
      <c r="O36" s="764">
        <f t="shared" ref="O36" si="2">DATEVALUE(O35)</f>
        <v>45383</v>
      </c>
      <c r="P36" s="741"/>
    </row>
    <row r="37" spans="3:20" ht="12" thickBot="1"/>
    <row r="38" spans="3:20" ht="13.5" customHeight="1">
      <c r="C38" s="745" t="s">
        <v>84</v>
      </c>
      <c r="D38" s="746"/>
      <c r="E38" s="746"/>
      <c r="F38" s="747"/>
      <c r="G38" s="772" t="s">
        <v>72</v>
      </c>
      <c r="H38" s="773"/>
      <c r="I38" s="773"/>
      <c r="J38" s="773"/>
      <c r="K38" s="773"/>
      <c r="L38" s="773"/>
      <c r="M38" s="773"/>
      <c r="N38" s="774"/>
    </row>
    <row r="39" spans="3:20" ht="11.25" customHeight="1">
      <c r="C39" s="748"/>
      <c r="D39" s="749"/>
      <c r="E39" s="749"/>
      <c r="F39" s="750"/>
      <c r="G39" s="754" t="str">
        <f>C33&amp;CHAR(10)&amp;"工事開始日が"&amp;CHAR(10)&amp;C35&amp;"～"&amp;CHAR(10)&amp;E35&amp;CHAR(10)&amp;"のもの"</f>
        <v>①
工事開始日が
平成24年4月1日～
平成27年3月31日
のもの</v>
      </c>
      <c r="H39" s="755"/>
      <c r="I39" s="754" t="str">
        <f>G33&amp;CHAR(10)&amp;"工事開始日が"&amp;CHAR(10)&amp;G35&amp;"～"&amp;CHAR(10)&amp;I35&amp;CHAR(10)&amp;"のもの"</f>
        <v>②
工事開始日が
平成27年4月1日～
平成30年3月31日
のもの</v>
      </c>
      <c r="J39" s="755"/>
      <c r="K39" s="754" t="str">
        <f>K33&amp;CHAR(10)&amp;"工事開始日が"&amp;CHAR(10)&amp;K35&amp;"～"&amp;CHAR(10)&amp;M35&amp;CHAR(10)&amp;"のもの"</f>
        <v>③
工事開始日が
平成30年4月1日～
令和6年3月31日
のもの</v>
      </c>
      <c r="L39" s="755"/>
      <c r="M39" s="797" t="str">
        <f>O33&amp;CHAR(10)&amp;"工事開始日が"&amp;CHAR(10)&amp;O35&amp;CHAR(10)&amp;"以降のもの"</f>
        <v>④
工事開始日が
令和6年4月1日
以降のもの</v>
      </c>
      <c r="N39" s="798"/>
      <c r="O39" s="216"/>
      <c r="P39" s="216"/>
    </row>
    <row r="40" spans="3:20" ht="11.25" customHeight="1">
      <c r="C40" s="748"/>
      <c r="D40" s="749"/>
      <c r="E40" s="749"/>
      <c r="F40" s="750"/>
      <c r="G40" s="756"/>
      <c r="H40" s="757"/>
      <c r="I40" s="756"/>
      <c r="J40" s="757"/>
      <c r="K40" s="756"/>
      <c r="L40" s="757"/>
      <c r="M40" s="799"/>
      <c r="N40" s="800"/>
      <c r="O40" s="216"/>
      <c r="P40" s="216"/>
    </row>
    <row r="41" spans="3:20" ht="11.25" customHeight="1">
      <c r="C41" s="748"/>
      <c r="D41" s="749"/>
      <c r="E41" s="749"/>
      <c r="F41" s="750"/>
      <c r="G41" s="756"/>
      <c r="H41" s="757"/>
      <c r="I41" s="756"/>
      <c r="J41" s="757"/>
      <c r="K41" s="756"/>
      <c r="L41" s="757"/>
      <c r="M41" s="799"/>
      <c r="N41" s="800"/>
      <c r="O41" s="216"/>
      <c r="P41" s="216"/>
    </row>
    <row r="42" spans="3:20">
      <c r="C42" s="748"/>
      <c r="D42" s="749"/>
      <c r="E42" s="749"/>
      <c r="F42" s="750"/>
      <c r="G42" s="756"/>
      <c r="H42" s="757"/>
      <c r="I42" s="756"/>
      <c r="J42" s="757"/>
      <c r="K42" s="756"/>
      <c r="L42" s="757"/>
      <c r="M42" s="799"/>
      <c r="N42" s="800"/>
      <c r="O42" s="216"/>
      <c r="P42" s="216"/>
    </row>
    <row r="43" spans="3:20">
      <c r="C43" s="748"/>
      <c r="D43" s="749"/>
      <c r="E43" s="749"/>
      <c r="F43" s="750"/>
      <c r="G43" s="758"/>
      <c r="H43" s="759"/>
      <c r="I43" s="758"/>
      <c r="J43" s="759"/>
      <c r="K43" s="758"/>
      <c r="L43" s="759"/>
      <c r="M43" s="801"/>
      <c r="N43" s="802"/>
      <c r="O43" s="216"/>
      <c r="P43" s="216"/>
    </row>
    <row r="44" spans="3:20">
      <c r="C44" s="751"/>
      <c r="D44" s="752"/>
      <c r="E44" s="752"/>
      <c r="F44" s="753"/>
      <c r="G44" s="105" t="s">
        <v>148</v>
      </c>
      <c r="H44" s="105" t="s">
        <v>73</v>
      </c>
      <c r="I44" s="105" t="s">
        <v>148</v>
      </c>
      <c r="J44" s="105" t="s">
        <v>73</v>
      </c>
      <c r="K44" s="105" t="s">
        <v>148</v>
      </c>
      <c r="L44" s="105" t="s">
        <v>73</v>
      </c>
      <c r="M44" s="105" t="s">
        <v>148</v>
      </c>
      <c r="N44" s="106" t="s">
        <v>73</v>
      </c>
      <c r="O44" s="84"/>
      <c r="P44" s="84"/>
    </row>
    <row r="45" spans="3:20" ht="13.5">
      <c r="C45" s="742" t="s">
        <v>149</v>
      </c>
      <c r="D45" s="743"/>
      <c r="E45" s="743"/>
      <c r="F45" s="744"/>
      <c r="G45" s="175">
        <v>18</v>
      </c>
      <c r="H45" s="174">
        <v>89</v>
      </c>
      <c r="I45" s="175">
        <v>19</v>
      </c>
      <c r="J45" s="174">
        <v>79</v>
      </c>
      <c r="K45" s="176">
        <v>19</v>
      </c>
      <c r="L45" s="107">
        <v>34</v>
      </c>
      <c r="M45" s="176">
        <v>19</v>
      </c>
      <c r="N45" s="107">
        <v>34</v>
      </c>
      <c r="O45" s="84"/>
      <c r="P45" s="84"/>
      <c r="R45" s="114" t="str">
        <f>C45</f>
        <v>31 水力発電施設、ずい道等新設事業</v>
      </c>
    </row>
    <row r="46" spans="3:20" ht="13.5">
      <c r="C46" s="742" t="s">
        <v>150</v>
      </c>
      <c r="D46" s="743"/>
      <c r="E46" s="743"/>
      <c r="F46" s="744"/>
      <c r="G46" s="178">
        <v>20</v>
      </c>
      <c r="H46" s="177">
        <v>16</v>
      </c>
      <c r="I46" s="178">
        <v>20</v>
      </c>
      <c r="J46" s="177">
        <v>11</v>
      </c>
      <c r="K46" s="179">
        <v>19</v>
      </c>
      <c r="L46" s="108">
        <v>11</v>
      </c>
      <c r="M46" s="179">
        <v>19</v>
      </c>
      <c r="N46" s="108">
        <v>11</v>
      </c>
      <c r="O46" s="84"/>
      <c r="P46" s="84"/>
      <c r="R46" s="114" t="str">
        <f t="shared" ref="R46:R52" si="3">C46</f>
        <v>32 道路新設事業</v>
      </c>
    </row>
    <row r="47" spans="3:20" ht="13.5">
      <c r="C47" s="742" t="s">
        <v>151</v>
      </c>
      <c r="D47" s="743"/>
      <c r="E47" s="743"/>
      <c r="F47" s="744"/>
      <c r="G47" s="178">
        <v>18</v>
      </c>
      <c r="H47" s="177">
        <v>10</v>
      </c>
      <c r="I47" s="178">
        <v>18</v>
      </c>
      <c r="J47" s="177">
        <v>9</v>
      </c>
      <c r="K47" s="179">
        <v>17</v>
      </c>
      <c r="L47" s="108">
        <v>9</v>
      </c>
      <c r="M47" s="179">
        <v>17</v>
      </c>
      <c r="N47" s="108">
        <v>9</v>
      </c>
      <c r="O47" s="84"/>
      <c r="P47" s="84"/>
      <c r="R47" s="114" t="str">
        <f t="shared" si="3"/>
        <v>33 舗装工事業</v>
      </c>
      <c r="T47" s="114"/>
    </row>
    <row r="48" spans="3:20" ht="13.5">
      <c r="C48" s="742" t="s">
        <v>152</v>
      </c>
      <c r="D48" s="743"/>
      <c r="E48" s="743"/>
      <c r="F48" s="744"/>
      <c r="G48" s="178">
        <v>23</v>
      </c>
      <c r="H48" s="177">
        <v>17</v>
      </c>
      <c r="I48" s="178">
        <v>25</v>
      </c>
      <c r="J48" s="177">
        <v>9.5</v>
      </c>
      <c r="K48" s="179">
        <v>24</v>
      </c>
      <c r="L48" s="108">
        <v>9</v>
      </c>
      <c r="M48" s="179">
        <v>19</v>
      </c>
      <c r="N48" s="108">
        <v>9</v>
      </c>
      <c r="O48" s="84"/>
      <c r="P48" s="84"/>
      <c r="R48" s="114" t="str">
        <f t="shared" si="3"/>
        <v>34 鉄道又は軌道新設事業</v>
      </c>
    </row>
    <row r="49" spans="2:20" ht="13.5">
      <c r="C49" s="742" t="s">
        <v>153</v>
      </c>
      <c r="D49" s="743"/>
      <c r="E49" s="743"/>
      <c r="F49" s="744"/>
      <c r="G49" s="178">
        <v>21</v>
      </c>
      <c r="H49" s="177">
        <v>13</v>
      </c>
      <c r="I49" s="178">
        <v>23</v>
      </c>
      <c r="J49" s="177">
        <v>11</v>
      </c>
      <c r="K49" s="179">
        <v>23</v>
      </c>
      <c r="L49" s="108">
        <v>9.5</v>
      </c>
      <c r="M49" s="179">
        <v>23</v>
      </c>
      <c r="N49" s="108">
        <v>9.5</v>
      </c>
      <c r="O49" s="84"/>
      <c r="P49" s="84"/>
      <c r="R49" s="114" t="str">
        <f t="shared" si="3"/>
        <v>35 建築事業
（既設建築物設備工事業を除く）</v>
      </c>
    </row>
    <row r="50" spans="2:20" ht="13.5">
      <c r="C50" s="742" t="s">
        <v>154</v>
      </c>
      <c r="D50" s="743"/>
      <c r="E50" s="743"/>
      <c r="F50" s="744"/>
      <c r="G50" s="178">
        <v>22</v>
      </c>
      <c r="H50" s="177">
        <v>15</v>
      </c>
      <c r="I50" s="178">
        <v>23</v>
      </c>
      <c r="J50" s="177">
        <v>15</v>
      </c>
      <c r="K50" s="179">
        <v>23</v>
      </c>
      <c r="L50" s="108">
        <v>12</v>
      </c>
      <c r="M50" s="179">
        <v>23</v>
      </c>
      <c r="N50" s="108">
        <v>12</v>
      </c>
      <c r="O50" s="84"/>
      <c r="P50" s="84"/>
      <c r="R50" s="114" t="str">
        <f t="shared" si="3"/>
        <v>38 既設建築物設備工事業</v>
      </c>
    </row>
    <row r="51" spans="2:20" ht="13.5">
      <c r="C51" s="742" t="s">
        <v>155</v>
      </c>
      <c r="D51" s="743"/>
      <c r="E51" s="743"/>
      <c r="F51" s="744"/>
      <c r="G51" s="178">
        <v>38</v>
      </c>
      <c r="H51" s="177">
        <v>7.5</v>
      </c>
      <c r="I51" s="178">
        <v>40</v>
      </c>
      <c r="J51" s="177">
        <v>6.5</v>
      </c>
      <c r="K51" s="179">
        <v>38</v>
      </c>
      <c r="L51" s="108">
        <v>6</v>
      </c>
      <c r="M51" s="179">
        <v>38</v>
      </c>
      <c r="N51" s="108">
        <v>6</v>
      </c>
      <c r="O51" s="84"/>
      <c r="P51" s="84"/>
      <c r="R51" s="114" t="str">
        <f t="shared" si="3"/>
        <v>36 機械装置(組立て又は取付け）</v>
      </c>
      <c r="T51" s="114" t="str">
        <f>$C51</f>
        <v>36 機械装置(組立て又は取付け）</v>
      </c>
    </row>
    <row r="52" spans="2:20" ht="13.5">
      <c r="C52" s="742" t="s">
        <v>257</v>
      </c>
      <c r="D52" s="743"/>
      <c r="E52" s="743"/>
      <c r="F52" s="744"/>
      <c r="G52" s="178">
        <v>21</v>
      </c>
      <c r="H52" s="177">
        <v>7.5</v>
      </c>
      <c r="I52" s="178">
        <v>22</v>
      </c>
      <c r="J52" s="177">
        <v>6.5</v>
      </c>
      <c r="K52" s="179">
        <v>21</v>
      </c>
      <c r="L52" s="108">
        <v>6.5</v>
      </c>
      <c r="M52" s="179">
        <v>21</v>
      </c>
      <c r="N52" s="108">
        <v>6</v>
      </c>
      <c r="O52" s="84"/>
      <c r="P52" s="84"/>
      <c r="R52" s="114" t="str">
        <f t="shared" si="3"/>
        <v>36 機械装置(その他のもの）</v>
      </c>
      <c r="T52" s="114" t="str">
        <f>$C52</f>
        <v>36 機械装置(その他のもの）</v>
      </c>
    </row>
    <row r="53" spans="2:20" ht="14.25" thickBot="1">
      <c r="C53" s="776" t="s">
        <v>156</v>
      </c>
      <c r="D53" s="777"/>
      <c r="E53" s="777"/>
      <c r="F53" s="778"/>
      <c r="G53" s="181">
        <v>23</v>
      </c>
      <c r="H53" s="180">
        <v>19</v>
      </c>
      <c r="I53" s="181">
        <v>24</v>
      </c>
      <c r="J53" s="180">
        <v>17</v>
      </c>
      <c r="K53" s="182">
        <v>24</v>
      </c>
      <c r="L53" s="109">
        <v>15</v>
      </c>
      <c r="M53" s="182">
        <v>23</v>
      </c>
      <c r="N53" s="109">
        <v>15</v>
      </c>
      <c r="O53" s="84"/>
      <c r="P53" s="84"/>
      <c r="R53" s="114" t="str">
        <f>C53</f>
        <v>37 その他の建設事業</v>
      </c>
    </row>
    <row r="55" spans="2:20">
      <c r="C55" s="83" t="s">
        <v>157</v>
      </c>
    </row>
    <row r="56" spans="2:20">
      <c r="C56" s="83" t="s">
        <v>158</v>
      </c>
    </row>
    <row r="60" spans="2:20">
      <c r="B60" s="83" t="s">
        <v>162</v>
      </c>
      <c r="C60" s="83" t="s">
        <v>163</v>
      </c>
      <c r="D60" s="2"/>
      <c r="E60" s="2"/>
      <c r="F60" s="2"/>
      <c r="G60" s="2"/>
      <c r="H60" s="2"/>
      <c r="I60" s="2"/>
    </row>
    <row r="61" spans="2:20">
      <c r="C61" s="84"/>
      <c r="D61" s="84"/>
    </row>
    <row r="62" spans="2:20" ht="11.25" customHeight="1">
      <c r="C62" s="84"/>
      <c r="D62" s="84" t="s">
        <v>164</v>
      </c>
    </row>
    <row r="63" spans="2:20" ht="11.25" customHeight="1"/>
    <row r="66" spans="2:10" ht="12" thickBot="1">
      <c r="B66" s="83" t="s">
        <v>174</v>
      </c>
      <c r="C66" s="83" t="s">
        <v>175</v>
      </c>
      <c r="D66" s="2"/>
    </row>
    <row r="67" spans="2:10" ht="13.5">
      <c r="C67" s="775" t="s">
        <v>72</v>
      </c>
      <c r="D67" s="474"/>
      <c r="E67" s="474"/>
      <c r="F67" s="474"/>
      <c r="G67" s="474"/>
      <c r="H67" s="474"/>
      <c r="I67" s="474"/>
      <c r="J67" s="475"/>
    </row>
    <row r="68" spans="2:10">
      <c r="C68" s="723" t="str">
        <f>$C$14&amp;CHAR(10)&amp;"以前のもの"&amp;CHAR(10)&amp;"(計算に使用しない)"</f>
        <v>平成19年3月31日
以前のもの
(計算に使用しない)</v>
      </c>
      <c r="D68" s="724"/>
      <c r="E68" s="729" t="str">
        <f>$E$14&amp;CHAR(10)&amp;"以前のもの"</f>
        <v>平成30年3月31日
以前のもの</v>
      </c>
      <c r="F68" s="729"/>
      <c r="G68" s="729" t="str">
        <f>$G$14&amp;CHAR(10)&amp;"以前のもの"</f>
        <v>令和6年3月31日
以前のもの</v>
      </c>
      <c r="H68" s="729"/>
      <c r="I68" s="729" t="str">
        <f>$I$14&amp;CHAR(10)&amp;"以降のもの"</f>
        <v>令和6年4月1日
以降のもの</v>
      </c>
      <c r="J68" s="732"/>
    </row>
    <row r="69" spans="2:10" ht="11.25" customHeight="1">
      <c r="C69" s="725"/>
      <c r="D69" s="726"/>
      <c r="E69" s="730"/>
      <c r="F69" s="730"/>
      <c r="G69" s="730"/>
      <c r="H69" s="730"/>
      <c r="I69" s="730"/>
      <c r="J69" s="733"/>
    </row>
    <row r="70" spans="2:10">
      <c r="C70" s="725"/>
      <c r="D70" s="726"/>
      <c r="E70" s="730"/>
      <c r="F70" s="730"/>
      <c r="G70" s="730"/>
      <c r="H70" s="730"/>
      <c r="I70" s="730"/>
      <c r="J70" s="733"/>
    </row>
    <row r="71" spans="2:10">
      <c r="C71" s="727"/>
      <c r="D71" s="728"/>
      <c r="E71" s="731"/>
      <c r="F71" s="731"/>
      <c r="G71" s="731"/>
      <c r="H71" s="731"/>
      <c r="I71" s="731"/>
      <c r="J71" s="734"/>
    </row>
    <row r="72" spans="2:10" ht="12" thickBot="1">
      <c r="C72" s="735" t="s">
        <v>176</v>
      </c>
      <c r="D72" s="736"/>
      <c r="E72" s="737">
        <v>0.6</v>
      </c>
      <c r="F72" s="738"/>
      <c r="G72" s="737">
        <v>0.6</v>
      </c>
      <c r="H72" s="738"/>
      <c r="I72" s="737">
        <v>0.6</v>
      </c>
      <c r="J72" s="739"/>
    </row>
    <row r="73" spans="2:10">
      <c r="C73" s="83" t="s">
        <v>180</v>
      </c>
    </row>
    <row r="77" spans="2:10">
      <c r="B77" s="83" t="s">
        <v>225</v>
      </c>
      <c r="C77" s="83" t="s">
        <v>232</v>
      </c>
      <c r="D77" s="2"/>
      <c r="E77" s="2"/>
      <c r="F77" s="2"/>
      <c r="G77" s="2"/>
      <c r="H77" s="2"/>
      <c r="I77" s="2"/>
    </row>
    <row r="78" spans="2:10">
      <c r="C78" s="789" t="str">
        <f>"工事開始日が"&amp;CHAR(10)&amp;$C$84&amp;CHAR(10)&amp;"以前のもの"</f>
        <v>工事開始日が
平成25年9月30日
以前のもの</v>
      </c>
      <c r="D78" s="790"/>
      <c r="E78" s="789" t="str">
        <f>"工事開始日が"&amp;CHAR(10)&amp;$E$84&amp;"～"&amp;$G$84&amp;CHAR(10)&amp;"までのもの"</f>
        <v>工事開始日が
平成25年10月1日～平成27年3月31日
までのもの</v>
      </c>
      <c r="F78" s="791"/>
      <c r="G78" s="791"/>
      <c r="H78" s="790"/>
      <c r="I78" s="789" t="str">
        <f>"工事開始日が"&amp;CHAR(10)&amp;$I$84&amp;CHAR(10)&amp;"以降のもの"</f>
        <v>工事開始日が
平成27年4月1日
以降のもの</v>
      </c>
      <c r="J78" s="790"/>
    </row>
    <row r="79" spans="2:10">
      <c r="C79" s="782"/>
      <c r="D79" s="783"/>
      <c r="E79" s="782"/>
      <c r="F79" s="792"/>
      <c r="G79" s="792"/>
      <c r="H79" s="783"/>
      <c r="I79" s="782"/>
      <c r="J79" s="783"/>
    </row>
    <row r="80" spans="2:10">
      <c r="C80" s="784"/>
      <c r="D80" s="785"/>
      <c r="E80" s="784"/>
      <c r="F80" s="793"/>
      <c r="G80" s="793"/>
      <c r="H80" s="785"/>
      <c r="I80" s="784"/>
      <c r="J80" s="785"/>
    </row>
    <row r="81" spans="3:10">
      <c r="C81" s="794" t="s">
        <v>228</v>
      </c>
      <c r="D81" s="795"/>
      <c r="E81" s="794" t="s">
        <v>229</v>
      </c>
      <c r="F81" s="796"/>
      <c r="G81" s="796"/>
      <c r="H81" s="795"/>
      <c r="I81" s="794" t="s">
        <v>228</v>
      </c>
      <c r="J81" s="795"/>
    </row>
    <row r="82" spans="3:10">
      <c r="C82" s="113" t="s">
        <v>0</v>
      </c>
      <c r="D82" s="115" t="s">
        <v>166</v>
      </c>
      <c r="E82" s="113" t="s">
        <v>0</v>
      </c>
      <c r="F82" s="115" t="s">
        <v>166</v>
      </c>
      <c r="G82" s="113" t="s">
        <v>0</v>
      </c>
      <c r="H82" s="115" t="s">
        <v>166</v>
      </c>
      <c r="I82" s="113" t="s">
        <v>0</v>
      </c>
      <c r="J82" s="115" t="s">
        <v>166</v>
      </c>
    </row>
    <row r="83" spans="3:10">
      <c r="C83" s="116">
        <v>2013</v>
      </c>
      <c r="D83" s="183" t="s">
        <v>226</v>
      </c>
      <c r="E83" s="184">
        <v>2013</v>
      </c>
      <c r="F83" s="183" t="s">
        <v>227</v>
      </c>
      <c r="G83" s="184">
        <v>2015</v>
      </c>
      <c r="H83" s="183" t="s">
        <v>167</v>
      </c>
      <c r="I83" s="184">
        <v>2015</v>
      </c>
      <c r="J83" s="183" t="s">
        <v>168</v>
      </c>
    </row>
    <row r="84" spans="3:10">
      <c r="C84" s="719" t="str">
        <f>TEXT(DATE(LEFT(C83,4),1,1),"ggge年")&amp;D83</f>
        <v>平成25年9月30日</v>
      </c>
      <c r="D84" s="720"/>
      <c r="E84" s="719" t="str">
        <f>TEXT(DATE(LEFT(E83,4),1,1),"ggge年")&amp;F83</f>
        <v>平成25年10月1日</v>
      </c>
      <c r="F84" s="720"/>
      <c r="G84" s="719" t="str">
        <f>TEXT(DATE(LEFT(G83,4),1,1),"ggge年")&amp;H83</f>
        <v>平成27年3月31日</v>
      </c>
      <c r="H84" s="720"/>
      <c r="I84" s="719" t="str">
        <f>TEXT(DATE(LEFT(I83,4),1,1),"ggge年")&amp;J83</f>
        <v>平成27年4月1日</v>
      </c>
      <c r="J84" s="720"/>
    </row>
    <row r="85" spans="3:10">
      <c r="C85" s="740">
        <f>DATEVALUE(C84)</f>
        <v>41547</v>
      </c>
      <c r="D85" s="741"/>
      <c r="E85" s="740">
        <f>DATEVALUE(E84)</f>
        <v>41548</v>
      </c>
      <c r="F85" s="741"/>
      <c r="G85" s="740">
        <f>DATEVALUE(G84)</f>
        <v>42094</v>
      </c>
      <c r="H85" s="741"/>
      <c r="I85" s="740">
        <f>DATEVALUE(I84)</f>
        <v>42095</v>
      </c>
      <c r="J85" s="741"/>
    </row>
  </sheetData>
  <mergeCells count="71">
    <mergeCell ref="K39:L43"/>
    <mergeCell ref="M39:N43"/>
    <mergeCell ref="K33:N33"/>
    <mergeCell ref="M35:N35"/>
    <mergeCell ref="O35:P35"/>
    <mergeCell ref="M36:N36"/>
    <mergeCell ref="O36:P36"/>
    <mergeCell ref="O33:P33"/>
    <mergeCell ref="K36:L36"/>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3:F53"/>
    <mergeCell ref="C46:F46"/>
    <mergeCell ref="C47:F47"/>
    <mergeCell ref="C48:F48"/>
    <mergeCell ref="C49:F49"/>
    <mergeCell ref="C51:F51"/>
    <mergeCell ref="C50:F50"/>
    <mergeCell ref="C52:F52"/>
    <mergeCell ref="C15:D15"/>
    <mergeCell ref="E15:F15"/>
    <mergeCell ref="C45:F45"/>
    <mergeCell ref="I15:J15"/>
    <mergeCell ref="C38:F44"/>
    <mergeCell ref="G39:H43"/>
    <mergeCell ref="I39:J43"/>
    <mergeCell ref="G15:H15"/>
    <mergeCell ref="C33:F33"/>
    <mergeCell ref="G33:J33"/>
    <mergeCell ref="C36:D36"/>
    <mergeCell ref="E36:F36"/>
    <mergeCell ref="G36:H36"/>
    <mergeCell ref="I36:J36"/>
    <mergeCell ref="C31:P32"/>
    <mergeCell ref="G38:N38"/>
    <mergeCell ref="C68:D71"/>
    <mergeCell ref="E68:F71"/>
    <mergeCell ref="G68:H71"/>
    <mergeCell ref="I68:J71"/>
    <mergeCell ref="C72:D72"/>
    <mergeCell ref="E72:F72"/>
    <mergeCell ref="G72:H72"/>
    <mergeCell ref="I72:J72"/>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31</vt:i4>
      </vt:variant>
    </vt:vector>
  </HeadingPairs>
  <TitlesOfParts>
    <vt:vector size="36" baseType="lpstr">
      <vt:lpstr>報告書（事業主控）</vt:lpstr>
      <vt:lpstr>報告書（提出用）</vt:lpstr>
      <vt:lpstr>記入例　</vt:lpstr>
      <vt:lpstr>保険料計算シート</vt:lpstr>
      <vt:lpstr>設定シート</vt:lpstr>
      <vt:lpstr>_10月</vt:lpstr>
      <vt:lpstr>_11月</vt:lpstr>
      <vt:lpstr>_12月</vt:lpstr>
      <vt:lpstr>_1月</vt:lpstr>
      <vt:lpstr>_2月</vt:lpstr>
      <vt:lpstr>_3月</vt:lpstr>
      <vt:lpstr>_4月</vt:lpstr>
      <vt:lpstr>_5月</vt:lpstr>
      <vt:lpstr>_6月</vt:lpstr>
      <vt:lpstr>_7月</vt:lpstr>
      <vt:lpstr>_8月</vt:lpstr>
      <vt:lpstr>_9月</vt:lpstr>
      <vt:lpstr>保険料計算シート!Print_Area</vt:lpstr>
      <vt:lpstr>'報告書（事業主控）'!Print_Area</vt:lpstr>
      <vt:lpstr>'報告書（提出用）'!Print_Area</vt:lpstr>
      <vt:lpstr>概算年度</vt:lpstr>
      <vt:lpstr>空白</vt:lpstr>
      <vt:lpstr>事業の期間・最小値</vt:lpstr>
      <vt:lpstr>事業の期間・最大値</vt:lpstr>
      <vt:lpstr>事業の種類</vt:lpstr>
      <vt:lpstr>事業の種類空</vt:lpstr>
      <vt:lpstr>事業の種類控除</vt:lpstr>
      <vt:lpstr>対象年1_3月</vt:lpstr>
      <vt:lpstr>対象年2_3月</vt:lpstr>
      <vt:lpstr>対象年3月</vt:lpstr>
      <vt:lpstr>賃金算定基準</vt:lpstr>
      <vt:lpstr>平31_1</vt:lpstr>
      <vt:lpstr>平31_2</vt:lpstr>
      <vt:lpstr>平31_3</vt:lpstr>
      <vt:lpstr>平31_4</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user03</cp:lastModifiedBy>
  <cp:lastPrinted>2025-10-28T01:17:35Z</cp:lastPrinted>
  <dcterms:created xsi:type="dcterms:W3CDTF">2007-02-15T04:02:24Z</dcterms:created>
  <dcterms:modified xsi:type="dcterms:W3CDTF">2025-11-27T07:42:47Z</dcterms:modified>
</cp:coreProperties>
</file>